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<sst xmlns="http://schemas.openxmlformats.org/spreadsheetml/2006/main" count="204" uniqueCount="97">
  <si>
    <t xml:space="preserve"> Wed 07/01/2004       08:13:00</t>
  </si>
  <si>
    <t>LISSNER</t>
  </si>
  <si>
    <t>HCMQAP155</t>
  </si>
  <si>
    <t>Aperture2</t>
  </si>
  <si>
    <t>taupe_quadrupole#12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</si>
  <si>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</si>
  <si>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</si>
  <si>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</si>
  <si>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</si>
  <si>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</si>
  <si>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</si>
  <si>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</si>
  <si>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</si>
  <si>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</si>
  <si>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</si>
  <si>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</si>
  <si>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</si>
  <si>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</si>
  <si>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</si>
  <si>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</si>
  <si>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</si>
  <si>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</si>
  <si>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</si>
  <si>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b10!</t>
  </si>
  <si>
    <t>b11</t>
  </si>
  <si>
    <t>b12</t>
  </si>
  <si>
    <t>b13</t>
  </si>
  <si>
    <t>b14</t>
  </si>
  <si>
    <t>b15</t>
  </si>
  <si>
    <t>a1</t>
  </si>
  <si>
    <t>a2</t>
  </si>
  <si>
    <t>a3</t>
  </si>
  <si>
    <t>a4*</t>
  </si>
  <si>
    <t>a5</t>
  </si>
  <si>
    <t>a6</t>
  </si>
  <si>
    <t>a7</t>
  </si>
  <si>
    <t>a8*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</si>
  <si>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</si>
  <si>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</si>
  <si>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</si>
  <si>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</si>
  <si>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</si>
  <si>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</si>
  <si>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</si>
  <si>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</si>
  <si>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</si>
  <si>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</si>
  <si>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-0.003743*</t>
  </si>
  <si>
    <t>Long. Mag. (m)</t>
  </si>
  <si>
    <t>* = Integral error  ! = Central error           Conclusion : CONTACT CEA           Duration : 30mn</t>
  </si>
  <si>
    <t>Number of measurement</t>
  </si>
  <si>
    <t>Mean real current</t>
  </si>
  <si>
    <t>Duration : 30mn</t>
  </si>
  <si>
    <t>Dx moy(m)</t>
  </si>
  <si>
    <t>Dy moy(m)</t>
  </si>
  <si>
    <t>Dx moy (mm)</t>
  </si>
  <si>
    <t>Dy moy (mm)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</si>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</sst>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8774853"/>
        <c:axId val="34755950"/>
      </c:lineChart>
      <c:catAx>
        <c:axId val="187748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4755950"/>
        <c:crosses val="autoZero"/>
        <c:auto val="1"/>
        <c:lblOffset val="100"/>
        <c:noMultiLvlLbl val="0"/>
      </c:catAx>
      <c:valAx>
        <c:axId val="34755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877485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152400</xdr:rowOff>
    </xdr:from>
    <xdr:to>
      <xdr:col>6</xdr:col>
      <xdr:colOff>485775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71450" y="6781800"/>
        <a:ext cx="5381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f>-0.002255*1.0033</f>
        <v>-0.0022624415</v>
      </c>
      <c r="C4" s="13">
        <f>-0.003744*1.0033</f>
        <v>-0.0037563552000000004</v>
      </c>
      <c r="D4" s="13">
        <f>-0.003743*1.0033</f>
        <v>-0.0037553519</v>
      </c>
      <c r="E4" s="13">
        <f>-0.003743*1.0033</f>
        <v>-0.0037553519</v>
      </c>
      <c r="F4" s="24">
        <f>-0.002071*1.0033</f>
        <v>-0.0020778343000000003</v>
      </c>
      <c r="G4" s="34">
        <f>-0.011665*1.0033</f>
        <v>-0.011703494500000002</v>
      </c>
    </row>
    <row r="5" spans="1:7" ht="12.75" thickBot="1">
      <c r="A5" s="44" t="s">
        <v>13</v>
      </c>
      <c r="B5" s="45">
        <v>0.026514</v>
      </c>
      <c r="C5" s="46">
        <v>-0.816752</v>
      </c>
      <c r="D5" s="46">
        <v>-0.261376</v>
      </c>
      <c r="E5" s="46">
        <v>0.591177</v>
      </c>
      <c r="F5" s="47">
        <v>0.869546</v>
      </c>
      <c r="G5" s="48">
        <v>5.220597</v>
      </c>
    </row>
    <row r="6" spans="1:7" ht="12.75" thickTop="1">
      <c r="A6" s="6" t="s">
        <v>14</v>
      </c>
      <c r="B6" s="39">
        <v>21.37067</v>
      </c>
      <c r="C6" s="40">
        <v>13.15476</v>
      </c>
      <c r="D6" s="40">
        <v>10.62676</v>
      </c>
      <c r="E6" s="40">
        <v>-1.703254</v>
      </c>
      <c r="F6" s="41">
        <v>-63.20751</v>
      </c>
      <c r="G6" s="42">
        <v>-0.001786569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-0.7285402</v>
      </c>
      <c r="C8" s="14">
        <v>-1.146817</v>
      </c>
      <c r="D8" s="14">
        <v>-0.2055026</v>
      </c>
      <c r="E8" s="14">
        <v>-0.2574234</v>
      </c>
      <c r="F8" s="25">
        <v>-1.337371</v>
      </c>
      <c r="G8" s="35">
        <v>-0.670994</v>
      </c>
    </row>
    <row r="9" spans="1:7" ht="12">
      <c r="A9" s="20" t="s">
        <v>17</v>
      </c>
      <c r="B9" s="29">
        <v>0.03162693</v>
      </c>
      <c r="C9" s="14">
        <v>0.1087439</v>
      </c>
      <c r="D9" s="14">
        <v>-0.1679641</v>
      </c>
      <c r="E9" s="14">
        <v>-0.50058</v>
      </c>
      <c r="F9" s="25">
        <v>-1.170782</v>
      </c>
      <c r="G9" s="35">
        <v>-0.2859729</v>
      </c>
    </row>
    <row r="10" spans="1:7" ht="12">
      <c r="A10" s="20" t="s">
        <v>18</v>
      </c>
      <c r="B10" s="29">
        <v>0.5488194</v>
      </c>
      <c r="C10" s="14">
        <v>0.9262786</v>
      </c>
      <c r="D10" s="14">
        <v>0.1164684</v>
      </c>
      <c r="E10" s="14">
        <v>0.3079178</v>
      </c>
      <c r="F10" s="25">
        <v>-1.152904</v>
      </c>
      <c r="G10" s="35">
        <v>0.2511424</v>
      </c>
    </row>
    <row r="11" spans="1:7" ht="12">
      <c r="A11" s="21" t="s">
        <v>19</v>
      </c>
      <c r="B11" s="31">
        <v>3.549589</v>
      </c>
      <c r="C11" s="16">
        <v>4.140782</v>
      </c>
      <c r="D11" s="16">
        <v>4.264223</v>
      </c>
      <c r="E11" s="16">
        <v>3.811613</v>
      </c>
      <c r="F11" s="27">
        <v>14.29322</v>
      </c>
      <c r="G11" s="37">
        <v>5.356898</v>
      </c>
    </row>
    <row r="12" spans="1:7" ht="12">
      <c r="A12" s="20" t="s">
        <v>20</v>
      </c>
      <c r="B12" s="29">
        <v>-0.01043525</v>
      </c>
      <c r="C12" s="14">
        <v>0.1099241</v>
      </c>
      <c r="D12" s="14">
        <v>0.1091558</v>
      </c>
      <c r="E12" s="14">
        <v>-0.03961871</v>
      </c>
      <c r="F12" s="25">
        <v>-0.1108881</v>
      </c>
      <c r="G12" s="35">
        <v>0.02691767</v>
      </c>
    </row>
    <row r="13" spans="1:7" ht="12">
      <c r="A13" s="20" t="s">
        <v>21</v>
      </c>
      <c r="B13" s="29">
        <v>-0.05651159</v>
      </c>
      <c r="C13" s="14">
        <v>-0.08776199</v>
      </c>
      <c r="D13" s="14">
        <v>-0.1445032</v>
      </c>
      <c r="E13" s="14">
        <v>-0.2101115</v>
      </c>
      <c r="F13" s="25">
        <v>-0.192217</v>
      </c>
      <c r="G13" s="35">
        <v>-0.1402351</v>
      </c>
    </row>
    <row r="14" spans="1:7" ht="12">
      <c r="A14" s="20" t="s">
        <v>22</v>
      </c>
      <c r="B14" s="29">
        <v>-0.007865198</v>
      </c>
      <c r="C14" s="14">
        <v>0.1249116</v>
      </c>
      <c r="D14" s="14">
        <v>0.07592522</v>
      </c>
      <c r="E14" s="14">
        <v>0.1089866</v>
      </c>
      <c r="F14" s="25">
        <v>0.06713643</v>
      </c>
      <c r="G14" s="35">
        <v>0.08235261</v>
      </c>
    </row>
    <row r="15" spans="1:7" ht="12">
      <c r="A15" s="21" t="s">
        <v>23</v>
      </c>
      <c r="B15" s="49">
        <v>-0.3012301</v>
      </c>
      <c r="C15" s="50">
        <v>0.0307544</v>
      </c>
      <c r="D15" s="50">
        <v>0.05469859</v>
      </c>
      <c r="E15" s="50">
        <v>0.02252155</v>
      </c>
      <c r="F15" s="51">
        <v>-0.2745446</v>
      </c>
      <c r="G15" s="37">
        <v>-0.05422919</v>
      </c>
    </row>
    <row r="16" spans="1:7" ht="12">
      <c r="A16" s="20" t="s">
        <v>24</v>
      </c>
      <c r="B16" s="29">
        <v>0.005479299</v>
      </c>
      <c r="C16" s="14">
        <v>-0.01579513</v>
      </c>
      <c r="D16" s="14">
        <v>-0.04144792</v>
      </c>
      <c r="E16" s="14">
        <v>-0.05023989</v>
      </c>
      <c r="F16" s="25">
        <v>-0.02584273</v>
      </c>
      <c r="G16" s="35">
        <v>-0.02850891</v>
      </c>
    </row>
    <row r="17" spans="1:7" ht="12">
      <c r="A17" s="20" t="s">
        <v>25</v>
      </c>
      <c r="B17" s="29">
        <v>-0.004764056</v>
      </c>
      <c r="C17" s="14">
        <v>0.003310098</v>
      </c>
      <c r="D17" s="14">
        <v>0.0002669989</v>
      </c>
      <c r="E17" s="14">
        <v>0.00236931</v>
      </c>
      <c r="F17" s="25">
        <v>-0.02713988</v>
      </c>
      <c r="G17" s="35">
        <v>-0.002873171</v>
      </c>
    </row>
    <row r="18" spans="1:7" ht="12">
      <c r="A18" s="20" t="s">
        <v>26</v>
      </c>
      <c r="B18" s="29">
        <v>0.01704741</v>
      </c>
      <c r="C18" s="14">
        <v>0.02926906</v>
      </c>
      <c r="D18" s="14">
        <v>0.02918378</v>
      </c>
      <c r="E18" s="14">
        <v>0.03413229</v>
      </c>
      <c r="F18" s="25">
        <v>0.01805964</v>
      </c>
      <c r="G18" s="35">
        <v>0.02715613</v>
      </c>
    </row>
    <row r="19" spans="1:7" ht="12">
      <c r="A19" s="21" t="s">
        <v>27</v>
      </c>
      <c r="B19" s="31">
        <v>-0.1859579</v>
      </c>
      <c r="C19" s="16">
        <v>-0.174055</v>
      </c>
      <c r="D19" s="16">
        <v>-0.1790776</v>
      </c>
      <c r="E19" s="16">
        <v>-0.1741973</v>
      </c>
      <c r="F19" s="27">
        <v>-0.121507</v>
      </c>
      <c r="G19" s="37">
        <v>-0.1700287</v>
      </c>
    </row>
    <row r="20" spans="1:7" ht="12.75" thickBot="1">
      <c r="A20" s="44" t="s">
        <v>28</v>
      </c>
      <c r="B20" s="45">
        <v>0.001506099</v>
      </c>
      <c r="C20" s="46">
        <v>-0.005193022</v>
      </c>
      <c r="D20" s="46">
        <v>-0.005706455</v>
      </c>
      <c r="E20" s="46">
        <v>-0.00445363</v>
      </c>
      <c r="F20" s="47">
        <v>-0.004228719</v>
      </c>
      <c r="G20" s="48">
        <v>-0.004038981</v>
      </c>
    </row>
    <row r="21" spans="1:7" ht="12.75" thickTop="1">
      <c r="A21" s="6" t="s">
        <v>29</v>
      </c>
      <c r="B21" s="39">
        <v>-64.03449</v>
      </c>
      <c r="C21" s="40">
        <v>-25.13435</v>
      </c>
      <c r="D21" s="40">
        <v>90.9933</v>
      </c>
      <c r="E21" s="40">
        <v>56.05497</v>
      </c>
      <c r="F21" s="41">
        <v>-150.6686</v>
      </c>
      <c r="G21" s="43">
        <v>-0.001597241</v>
      </c>
    </row>
    <row r="22" spans="1:7" ht="12">
      <c r="A22" s="20" t="s">
        <v>30</v>
      </c>
      <c r="B22" s="29">
        <v>0.5302737</v>
      </c>
      <c r="C22" s="14">
        <v>-16.33505</v>
      </c>
      <c r="D22" s="14">
        <v>-5.227525</v>
      </c>
      <c r="E22" s="14">
        <v>11.82355</v>
      </c>
      <c r="F22" s="25">
        <v>17.39093</v>
      </c>
      <c r="G22" s="36">
        <v>0</v>
      </c>
    </row>
    <row r="23" spans="1:7" ht="12">
      <c r="A23" s="20" t="s">
        <v>31</v>
      </c>
      <c r="B23" s="29">
        <v>2.106496</v>
      </c>
      <c r="C23" s="14">
        <v>0.3862316</v>
      </c>
      <c r="D23" s="14">
        <v>0.7799537</v>
      </c>
      <c r="E23" s="14">
        <v>1.770877</v>
      </c>
      <c r="F23" s="25">
        <v>6.720267</v>
      </c>
      <c r="G23" s="35">
        <v>1.906649</v>
      </c>
    </row>
    <row r="24" spans="1:7" ht="12">
      <c r="A24" s="20" t="s">
        <v>32</v>
      </c>
      <c r="B24" s="29">
        <v>-0.3361066</v>
      </c>
      <c r="C24" s="14">
        <v>-2.464487</v>
      </c>
      <c r="D24" s="14">
        <v>-2.726843</v>
      </c>
      <c r="E24" s="14">
        <v>-2.701898</v>
      </c>
      <c r="F24" s="25">
        <v>-0.4988495</v>
      </c>
      <c r="G24" s="52">
        <v>-2.014544</v>
      </c>
    </row>
    <row r="25" spans="1:7" ht="12">
      <c r="A25" s="20" t="s">
        <v>33</v>
      </c>
      <c r="B25" s="29">
        <v>0.000153498</v>
      </c>
      <c r="C25" s="14">
        <v>0.1321782</v>
      </c>
      <c r="D25" s="14">
        <v>0.5400718</v>
      </c>
      <c r="E25" s="14">
        <v>0.4086768</v>
      </c>
      <c r="F25" s="25">
        <v>-1.490434</v>
      </c>
      <c r="G25" s="35">
        <v>0.06174873</v>
      </c>
    </row>
    <row r="26" spans="1:7" ht="12">
      <c r="A26" s="21" t="s">
        <v>34</v>
      </c>
      <c r="B26" s="31">
        <v>0.3420546</v>
      </c>
      <c r="C26" s="16">
        <v>0.7975914</v>
      </c>
      <c r="D26" s="16">
        <v>0.4776049</v>
      </c>
      <c r="E26" s="16">
        <v>0.3764666</v>
      </c>
      <c r="F26" s="27">
        <v>1.377536</v>
      </c>
      <c r="G26" s="37">
        <v>0.6303277</v>
      </c>
    </row>
    <row r="27" spans="1:7" ht="12">
      <c r="A27" s="20" t="s">
        <v>35</v>
      </c>
      <c r="B27" s="29">
        <v>-0.05101462</v>
      </c>
      <c r="C27" s="14">
        <v>0.3808145</v>
      </c>
      <c r="D27" s="14">
        <v>-0.06338068</v>
      </c>
      <c r="E27" s="14">
        <v>0.1191257</v>
      </c>
      <c r="F27" s="25">
        <v>0.7067764</v>
      </c>
      <c r="G27" s="35">
        <v>0.191734</v>
      </c>
    </row>
    <row r="28" spans="1:7" ht="12">
      <c r="A28" s="20" t="s">
        <v>36</v>
      </c>
      <c r="B28" s="29">
        <v>-0.01703987</v>
      </c>
      <c r="C28" s="14">
        <v>-0.3873207</v>
      </c>
      <c r="D28" s="14">
        <v>-0.3376199</v>
      </c>
      <c r="E28" s="14">
        <v>-0.3275439</v>
      </c>
      <c r="F28" s="25">
        <v>-0.1823666</v>
      </c>
      <c r="G28" s="52">
        <v>-0.2800113</v>
      </c>
    </row>
    <row r="29" spans="1:7" ht="12">
      <c r="A29" s="20" t="s">
        <v>37</v>
      </c>
      <c r="B29" s="29">
        <v>0.037559</v>
      </c>
      <c r="C29" s="14">
        <v>0.09774725</v>
      </c>
      <c r="D29" s="14">
        <v>-0.003907921</v>
      </c>
      <c r="E29" s="14">
        <v>0.01779739</v>
      </c>
      <c r="F29" s="25">
        <v>0.06352917</v>
      </c>
      <c r="G29" s="35">
        <v>0.04076443</v>
      </c>
    </row>
    <row r="30" spans="1:7" ht="12">
      <c r="A30" s="21" t="s">
        <v>38</v>
      </c>
      <c r="B30" s="31">
        <v>0.03801458</v>
      </c>
      <c r="C30" s="16">
        <v>0.06692088</v>
      </c>
      <c r="D30" s="16">
        <v>0.06685771</v>
      </c>
      <c r="E30" s="16">
        <v>0.07885408</v>
      </c>
      <c r="F30" s="27">
        <v>0.3050072</v>
      </c>
      <c r="G30" s="37">
        <v>0.09727771</v>
      </c>
    </row>
    <row r="31" spans="1:7" ht="12">
      <c r="A31" s="20" t="s">
        <v>39</v>
      </c>
      <c r="B31" s="29">
        <v>-0.003823488</v>
      </c>
      <c r="C31" s="14">
        <v>0.0546288</v>
      </c>
      <c r="D31" s="14">
        <v>0.007523292</v>
      </c>
      <c r="E31" s="14">
        <v>0.02132266</v>
      </c>
      <c r="F31" s="25">
        <v>0.07191279</v>
      </c>
      <c r="G31" s="35">
        <v>0.02910592</v>
      </c>
    </row>
    <row r="32" spans="1:7" ht="12">
      <c r="A32" s="20" t="s">
        <v>40</v>
      </c>
      <c r="B32" s="29">
        <v>-0.005377416</v>
      </c>
      <c r="C32" s="14">
        <v>-0.04547931</v>
      </c>
      <c r="D32" s="14">
        <v>-0.04766162</v>
      </c>
      <c r="E32" s="14">
        <v>-0.0400442</v>
      </c>
      <c r="F32" s="25">
        <v>-0.02501932</v>
      </c>
      <c r="G32" s="35">
        <v>-0.03615934</v>
      </c>
    </row>
    <row r="33" spans="1:7" ht="12">
      <c r="A33" s="20" t="s">
        <v>41</v>
      </c>
      <c r="B33" s="29">
        <v>0.04790183</v>
      </c>
      <c r="C33" s="14">
        <v>0.05682461</v>
      </c>
      <c r="D33" s="14">
        <v>0.02169805</v>
      </c>
      <c r="E33" s="14">
        <v>0.03582648</v>
      </c>
      <c r="F33" s="25">
        <v>0.04034716</v>
      </c>
      <c r="G33" s="35">
        <v>0.03983136</v>
      </c>
    </row>
    <row r="34" spans="1:7" ht="12">
      <c r="A34" s="21" t="s">
        <v>42</v>
      </c>
      <c r="B34" s="31">
        <v>0.01226883</v>
      </c>
      <c r="C34" s="16">
        <v>0.02589296</v>
      </c>
      <c r="D34" s="16">
        <v>0.02005281</v>
      </c>
      <c r="E34" s="16">
        <v>0.01555998</v>
      </c>
      <c r="F34" s="27">
        <v>-0.0106362</v>
      </c>
      <c r="G34" s="37">
        <v>0.01516951</v>
      </c>
    </row>
    <row r="35" spans="1:7" ht="12.75" thickBot="1">
      <c r="A35" s="22" t="s">
        <v>43</v>
      </c>
      <c r="B35" s="32">
        <v>-0.0001649913</v>
      </c>
      <c r="C35" s="17">
        <v>0.001062536</v>
      </c>
      <c r="D35" s="17">
        <v>0.002083303</v>
      </c>
      <c r="E35" s="17">
        <v>0.002279469</v>
      </c>
      <c r="F35" s="28">
        <v>0.01033718</v>
      </c>
      <c r="G35" s="38">
        <v>0.002657667</v>
      </c>
    </row>
    <row r="36" spans="1:7" ht="12">
      <c r="A36" s="4" t="s">
        <v>44</v>
      </c>
      <c r="B36" s="3">
        <v>19.95239</v>
      </c>
      <c r="C36" s="3">
        <v>19.9707</v>
      </c>
      <c r="D36" s="3">
        <v>19.99512</v>
      </c>
      <c r="E36" s="3">
        <v>20.01038</v>
      </c>
      <c r="F36" s="3">
        <v>20.03784</v>
      </c>
      <c r="G36" s="3"/>
    </row>
    <row r="37" spans="1:6" ht="12">
      <c r="A37" s="4" t="s">
        <v>45</v>
      </c>
      <c r="B37" s="2">
        <v>0.3733317</v>
      </c>
      <c r="C37" s="2">
        <v>0.3585816</v>
      </c>
      <c r="D37" s="2">
        <v>0.3468831</v>
      </c>
      <c r="E37" s="2">
        <v>0.3382365</v>
      </c>
      <c r="F37" s="2">
        <v>0.3331502</v>
      </c>
    </row>
    <row r="38" spans="1:7" ht="12">
      <c r="A38" s="4" t="s">
        <v>53</v>
      </c>
      <c r="B38" s="2">
        <v>-3.632437E-05</v>
      </c>
      <c r="C38" s="2">
        <v>-2.243283E-05</v>
      </c>
      <c r="D38" s="2">
        <v>-1.798461E-05</v>
      </c>
      <c r="E38" s="2">
        <v>0</v>
      </c>
      <c r="F38" s="2">
        <v>0.0001078979</v>
      </c>
      <c r="G38" s="2">
        <v>0.0002662968</v>
      </c>
    </row>
    <row r="39" spans="1:7" ht="12.75" thickBot="1">
      <c r="A39" s="4" t="s">
        <v>54</v>
      </c>
      <c r="B39" s="2">
        <v>0.0001088606</v>
      </c>
      <c r="C39" s="2">
        <v>4.269175E-05</v>
      </c>
      <c r="D39" s="2">
        <v>-0.000154698</v>
      </c>
      <c r="E39" s="2">
        <v>-9.529673E-05</v>
      </c>
      <c r="F39" s="2">
        <v>0.000255949</v>
      </c>
      <c r="G39" s="2">
        <v>0.0004632636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3.116295</v>
      </c>
    </row>
    <row r="41" spans="1:6" ht="12">
      <c r="A41" s="5" t="s">
        <v>49</v>
      </c>
      <c r="F41" s="1" t="s">
        <v>52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12.516</v>
      </c>
      <c r="C43" s="1">
        <v>12.516</v>
      </c>
      <c r="D43" s="1">
        <v>12.516</v>
      </c>
      <c r="E43" s="1">
        <v>12.516</v>
      </c>
      <c r="F43" s="1">
        <v>12.516</v>
      </c>
      <c r="G43" s="1">
        <v>12.516</v>
      </c>
    </row>
  </sheetData>
  <printOptions/>
  <pageMargins left="0.7086614173228347" right="0.7086614173228347" top="0" bottom="0" header="0" footer="0.5118110236220472"/>
  <pageSetup horizontalDpi="600" verticalDpi="600"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8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f>0.002255*1.0033</f>
        <v>0.0022624415</v>
      </c>
      <c r="C4">
        <f>0.003744*1.0033</f>
        <v>0.0037563552000000004</v>
      </c>
      <c r="D4">
        <f>0.003743*1.0033</f>
        <v>0.0037553519</v>
      </c>
      <c r="E4">
        <f>0.003743*1.0033</f>
        <v>0.0037553519</v>
      </c>
      <c r="F4">
        <f>0.002071*1.0033</f>
        <v>0.0020778343000000003</v>
      </c>
      <c r="G4">
        <f>0.011665*1.0033</f>
        <v>0.011703494500000002</v>
      </c>
    </row>
    <row r="5" spans="1:7" ht="12.75">
      <c r="A5" t="s">
        <v>13</v>
      </c>
      <c r="B5">
        <v>0.026514</v>
      </c>
      <c r="C5">
        <v>-0.816752</v>
      </c>
      <c r="D5">
        <v>-0.261376</v>
      </c>
      <c r="E5">
        <v>0.591177</v>
      </c>
      <c r="F5">
        <v>0.869546</v>
      </c>
      <c r="G5">
        <v>5.220597</v>
      </c>
    </row>
    <row r="6" spans="1:7" ht="12.75">
      <c r="A6" t="s">
        <v>14</v>
      </c>
      <c r="B6" s="53">
        <v>21.37067</v>
      </c>
      <c r="C6" s="53">
        <v>13.15476</v>
      </c>
      <c r="D6" s="53">
        <v>10.62676</v>
      </c>
      <c r="E6" s="53">
        <v>-1.703254</v>
      </c>
      <c r="F6" s="53">
        <v>-63.20751</v>
      </c>
      <c r="G6" s="53">
        <v>-0.001786569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-0.7285402</v>
      </c>
      <c r="C8" s="53">
        <v>-1.146817</v>
      </c>
      <c r="D8" s="53">
        <v>-0.2055026</v>
      </c>
      <c r="E8" s="53">
        <v>-0.2574234</v>
      </c>
      <c r="F8" s="53">
        <v>-1.337371</v>
      </c>
      <c r="G8" s="53">
        <v>-0.670994</v>
      </c>
    </row>
    <row r="9" spans="1:7" ht="12.75">
      <c r="A9" t="s">
        <v>17</v>
      </c>
      <c r="B9" s="53">
        <v>0.03162693</v>
      </c>
      <c r="C9" s="53">
        <v>0.1087439</v>
      </c>
      <c r="D9" s="53">
        <v>-0.1679641</v>
      </c>
      <c r="E9" s="53">
        <v>-0.50058</v>
      </c>
      <c r="F9" s="53">
        <v>-1.170782</v>
      </c>
      <c r="G9" s="53">
        <v>-0.2859729</v>
      </c>
    </row>
    <row r="10" spans="1:7" ht="12.75">
      <c r="A10" t="s">
        <v>18</v>
      </c>
      <c r="B10" s="53">
        <v>0.5488194</v>
      </c>
      <c r="C10" s="53">
        <v>0.9262786</v>
      </c>
      <c r="D10" s="53">
        <v>0.1164684</v>
      </c>
      <c r="E10" s="53">
        <v>0.3079178</v>
      </c>
      <c r="F10" s="53">
        <v>-1.152904</v>
      </c>
      <c r="G10" s="53">
        <v>0.2511424</v>
      </c>
    </row>
    <row r="11" spans="1:7" ht="12.75">
      <c r="A11" t="s">
        <v>19</v>
      </c>
      <c r="B11" s="53">
        <v>3.549589</v>
      </c>
      <c r="C11" s="53">
        <v>4.140782</v>
      </c>
      <c r="D11" s="53">
        <v>4.264223</v>
      </c>
      <c r="E11" s="53">
        <v>3.811613</v>
      </c>
      <c r="F11" s="53">
        <v>14.29322</v>
      </c>
      <c r="G11" s="53">
        <v>5.356898</v>
      </c>
    </row>
    <row r="12" spans="1:7" ht="12.75">
      <c r="A12" t="s">
        <v>20</v>
      </c>
      <c r="B12" s="53">
        <v>-0.01043525</v>
      </c>
      <c r="C12" s="53">
        <v>0.1099241</v>
      </c>
      <c r="D12" s="53">
        <v>0.1091558</v>
      </c>
      <c r="E12" s="53">
        <v>-0.03961871</v>
      </c>
      <c r="F12" s="53">
        <v>-0.1108881</v>
      </c>
      <c r="G12" s="53">
        <v>0.02691767</v>
      </c>
    </row>
    <row r="13" spans="1:7" ht="12.75">
      <c r="A13" t="s">
        <v>21</v>
      </c>
      <c r="B13" s="53">
        <v>-0.05651159</v>
      </c>
      <c r="C13" s="53">
        <v>-0.08776199</v>
      </c>
      <c r="D13" s="53">
        <v>-0.1445032</v>
      </c>
      <c r="E13" s="53">
        <v>-0.2101115</v>
      </c>
      <c r="F13" s="53">
        <v>-0.192217</v>
      </c>
      <c r="G13" s="53">
        <v>-0.1402351</v>
      </c>
    </row>
    <row r="14" spans="1:7" ht="12.75">
      <c r="A14" t="s">
        <v>22</v>
      </c>
      <c r="B14" s="53">
        <v>-0.007865198</v>
      </c>
      <c r="C14" s="53">
        <v>0.1249116</v>
      </c>
      <c r="D14" s="53">
        <v>0.07592522</v>
      </c>
      <c r="E14" s="53">
        <v>0.1089866</v>
      </c>
      <c r="F14" s="53">
        <v>0.06713643</v>
      </c>
      <c r="G14" s="53">
        <v>0.08235261</v>
      </c>
    </row>
    <row r="15" spans="1:7" ht="12.75">
      <c r="A15" t="s">
        <v>23</v>
      </c>
      <c r="B15" s="53">
        <v>-0.3012301</v>
      </c>
      <c r="C15" s="53">
        <v>0.0307544</v>
      </c>
      <c r="D15" s="53">
        <v>0.05469859</v>
      </c>
      <c r="E15" s="53">
        <v>0.02252155</v>
      </c>
      <c r="F15" s="53">
        <v>-0.2745446</v>
      </c>
      <c r="G15" s="53">
        <v>-0.05422919</v>
      </c>
    </row>
    <row r="16" spans="1:7" ht="12.75">
      <c r="A16" t="s">
        <v>24</v>
      </c>
      <c r="B16" s="53">
        <v>0.005479299</v>
      </c>
      <c r="C16" s="53">
        <v>-0.01579513</v>
      </c>
      <c r="D16" s="53">
        <v>-0.04144792</v>
      </c>
      <c r="E16" s="53">
        <v>-0.05023989</v>
      </c>
      <c r="F16" s="53">
        <v>-0.02584273</v>
      </c>
      <c r="G16" s="53">
        <v>-0.02850891</v>
      </c>
    </row>
    <row r="17" spans="1:7" ht="12.75">
      <c r="A17" t="s">
        <v>25</v>
      </c>
      <c r="B17" s="53">
        <v>-0.004764056</v>
      </c>
      <c r="C17" s="53">
        <v>0.003310098</v>
      </c>
      <c r="D17" s="53">
        <v>0.0002669989</v>
      </c>
      <c r="E17" s="53">
        <v>0.00236931</v>
      </c>
      <c r="F17" s="53">
        <v>-0.02713988</v>
      </c>
      <c r="G17" s="53">
        <v>-0.002873171</v>
      </c>
    </row>
    <row r="18" spans="1:7" ht="12.75">
      <c r="A18" t="s">
        <v>26</v>
      </c>
      <c r="B18" s="53">
        <v>0.01704741</v>
      </c>
      <c r="C18" s="53">
        <v>0.02926906</v>
      </c>
      <c r="D18" s="53">
        <v>0.02918378</v>
      </c>
      <c r="E18" s="53">
        <v>0.03413229</v>
      </c>
      <c r="F18" s="53">
        <v>0.01805964</v>
      </c>
      <c r="G18" s="53">
        <v>0.02715613</v>
      </c>
    </row>
    <row r="19" spans="1:7" ht="12.75">
      <c r="A19" t="s">
        <v>27</v>
      </c>
      <c r="B19" s="53">
        <v>-0.1859579</v>
      </c>
      <c r="C19" s="53">
        <v>-0.174055</v>
      </c>
      <c r="D19" s="53">
        <v>-0.1790776</v>
      </c>
      <c r="E19" s="53">
        <v>-0.1741973</v>
      </c>
      <c r="F19" s="53">
        <v>-0.121507</v>
      </c>
      <c r="G19" s="53">
        <v>-0.1700287</v>
      </c>
    </row>
    <row r="20" spans="1:7" ht="12.75">
      <c r="A20" t="s">
        <v>28</v>
      </c>
      <c r="B20" s="53">
        <v>0.001506099</v>
      </c>
      <c r="C20" s="53">
        <v>-0.005193022</v>
      </c>
      <c r="D20" s="53">
        <v>-0.005706455</v>
      </c>
      <c r="E20" s="53">
        <v>-0.00445363</v>
      </c>
      <c r="F20" s="53">
        <v>-0.004228719</v>
      </c>
      <c r="G20" s="53">
        <v>-0.004038981</v>
      </c>
    </row>
    <row r="21" spans="1:7" ht="12.75">
      <c r="A21" t="s">
        <v>29</v>
      </c>
      <c r="B21" s="53">
        <v>-64.03449</v>
      </c>
      <c r="C21" s="53">
        <v>-25.13435</v>
      </c>
      <c r="D21" s="53">
        <v>90.9933</v>
      </c>
      <c r="E21" s="53">
        <v>56.05497</v>
      </c>
      <c r="F21" s="53">
        <v>-150.6686</v>
      </c>
      <c r="G21" s="53">
        <v>-0.001597241</v>
      </c>
    </row>
    <row r="22" spans="1:7" ht="12.75">
      <c r="A22" t="s">
        <v>30</v>
      </c>
      <c r="B22" s="53">
        <v>0.5302737</v>
      </c>
      <c r="C22" s="53">
        <v>-16.33505</v>
      </c>
      <c r="D22" s="53">
        <v>-5.227525</v>
      </c>
      <c r="E22" s="53">
        <v>11.82355</v>
      </c>
      <c r="F22" s="53">
        <v>17.39093</v>
      </c>
      <c r="G22" s="53">
        <v>0</v>
      </c>
    </row>
    <row r="23" spans="1:7" ht="12.75">
      <c r="A23" t="s">
        <v>31</v>
      </c>
      <c r="B23" s="53">
        <v>2.106496</v>
      </c>
      <c r="C23" s="53">
        <v>0.3862316</v>
      </c>
      <c r="D23" s="53">
        <v>0.7799537</v>
      </c>
      <c r="E23" s="53">
        <v>1.770877</v>
      </c>
      <c r="F23" s="53">
        <v>6.720267</v>
      </c>
      <c r="G23" s="53">
        <v>1.906649</v>
      </c>
    </row>
    <row r="24" spans="1:7" ht="12.75">
      <c r="A24" t="s">
        <v>32</v>
      </c>
      <c r="B24" s="53">
        <v>-0.3361066</v>
      </c>
      <c r="C24" s="53">
        <v>-2.464487</v>
      </c>
      <c r="D24" s="53">
        <v>-2.726843</v>
      </c>
      <c r="E24" s="53">
        <v>-2.701898</v>
      </c>
      <c r="F24" s="53">
        <v>-0.4988495</v>
      </c>
      <c r="G24" s="53">
        <v>-2.014544</v>
      </c>
    </row>
    <row r="25" spans="1:7" ht="12.75">
      <c r="A25" t="s">
        <v>33</v>
      </c>
      <c r="B25" s="53">
        <v>0.000153498</v>
      </c>
      <c r="C25" s="53">
        <v>0.1321782</v>
      </c>
      <c r="D25" s="53">
        <v>0.5400718</v>
      </c>
      <c r="E25" s="53">
        <v>0.4086768</v>
      </c>
      <c r="F25" s="53">
        <v>-1.490434</v>
      </c>
      <c r="G25" s="53">
        <v>0.06174873</v>
      </c>
    </row>
    <row r="26" spans="1:7" ht="12.75">
      <c r="A26" t="s">
        <v>34</v>
      </c>
      <c r="B26" s="53">
        <v>0.3420546</v>
      </c>
      <c r="C26" s="53">
        <v>0.7975914</v>
      </c>
      <c r="D26" s="53">
        <v>0.4776049</v>
      </c>
      <c r="E26" s="53">
        <v>0.3764666</v>
      </c>
      <c r="F26" s="53">
        <v>1.377536</v>
      </c>
      <c r="G26" s="53">
        <v>0.6303277</v>
      </c>
    </row>
    <row r="27" spans="1:7" ht="12.75">
      <c r="A27" t="s">
        <v>35</v>
      </c>
      <c r="B27" s="53">
        <v>-0.05101462</v>
      </c>
      <c r="C27" s="53">
        <v>0.3808145</v>
      </c>
      <c r="D27" s="53">
        <v>-0.06338068</v>
      </c>
      <c r="E27" s="53">
        <v>0.1191257</v>
      </c>
      <c r="F27" s="53">
        <v>0.7067764</v>
      </c>
      <c r="G27" s="53">
        <v>0.191734</v>
      </c>
    </row>
    <row r="28" spans="1:7" ht="12.75">
      <c r="A28" t="s">
        <v>36</v>
      </c>
      <c r="B28" s="53">
        <v>-0.01703987</v>
      </c>
      <c r="C28" s="53">
        <v>-0.3873207</v>
      </c>
      <c r="D28" s="53">
        <v>-0.3376199</v>
      </c>
      <c r="E28" s="53">
        <v>-0.3275439</v>
      </c>
      <c r="F28" s="53">
        <v>-0.1823666</v>
      </c>
      <c r="G28" s="53">
        <v>-0.2800113</v>
      </c>
    </row>
    <row r="29" spans="1:7" ht="12.75">
      <c r="A29" t="s">
        <v>37</v>
      </c>
      <c r="B29" s="53">
        <v>0.037559</v>
      </c>
      <c r="C29" s="53">
        <v>0.09774725</v>
      </c>
      <c r="D29" s="53">
        <v>-0.003907921</v>
      </c>
      <c r="E29" s="53">
        <v>0.01779739</v>
      </c>
      <c r="F29" s="53">
        <v>0.06352917</v>
      </c>
      <c r="G29" s="53">
        <v>0.04076443</v>
      </c>
    </row>
    <row r="30" spans="1:7" ht="12.75">
      <c r="A30" t="s">
        <v>38</v>
      </c>
      <c r="B30" s="53">
        <v>0.03801458</v>
      </c>
      <c r="C30" s="53">
        <v>0.06692088</v>
      </c>
      <c r="D30" s="53">
        <v>0.06685771</v>
      </c>
      <c r="E30" s="53">
        <v>0.07885408</v>
      </c>
      <c r="F30" s="53">
        <v>0.3050072</v>
      </c>
      <c r="G30" s="53">
        <v>0.09727771</v>
      </c>
    </row>
    <row r="31" spans="1:7" ht="12.75">
      <c r="A31" t="s">
        <v>39</v>
      </c>
      <c r="B31" s="53">
        <v>-0.003823488</v>
      </c>
      <c r="C31" s="53">
        <v>0.0546288</v>
      </c>
      <c r="D31" s="53">
        <v>0.007523292</v>
      </c>
      <c r="E31" s="53">
        <v>0.02132266</v>
      </c>
      <c r="F31" s="53">
        <v>0.07191279</v>
      </c>
      <c r="G31" s="53">
        <v>0.02910592</v>
      </c>
    </row>
    <row r="32" spans="1:7" ht="12.75">
      <c r="A32" t="s">
        <v>40</v>
      </c>
      <c r="B32" s="53">
        <v>-0.005377416</v>
      </c>
      <c r="C32" s="53">
        <v>-0.04547931</v>
      </c>
      <c r="D32" s="53">
        <v>-0.04766162</v>
      </c>
      <c r="E32" s="53">
        <v>-0.0400442</v>
      </c>
      <c r="F32" s="53">
        <v>-0.02501932</v>
      </c>
      <c r="G32" s="53">
        <v>-0.03615934</v>
      </c>
    </row>
    <row r="33" spans="1:7" ht="12.75">
      <c r="A33" t="s">
        <v>41</v>
      </c>
      <c r="B33" s="53">
        <v>0.04790183</v>
      </c>
      <c r="C33" s="53">
        <v>0.05682461</v>
      </c>
      <c r="D33" s="53">
        <v>0.02169805</v>
      </c>
      <c r="E33" s="53">
        <v>0.03582648</v>
      </c>
      <c r="F33" s="53">
        <v>0.04034716</v>
      </c>
      <c r="G33" s="53">
        <v>0.03983136</v>
      </c>
    </row>
    <row r="34" spans="1:7" ht="12.75">
      <c r="A34" t="s">
        <v>42</v>
      </c>
      <c r="B34" s="53">
        <v>0.01226883</v>
      </c>
      <c r="C34" s="53">
        <v>0.02589296</v>
      </c>
      <c r="D34" s="53">
        <v>0.02005281</v>
      </c>
      <c r="E34" s="53">
        <v>0.01555998</v>
      </c>
      <c r="F34" s="53">
        <v>-0.0106362</v>
      </c>
      <c r="G34" s="53">
        <v>0.01516951</v>
      </c>
    </row>
    <row r="35" spans="1:7" ht="12.75">
      <c r="A35" t="s">
        <v>43</v>
      </c>
      <c r="B35" s="53">
        <v>-0.0001649913</v>
      </c>
      <c r="C35" s="53">
        <v>0.001062536</v>
      </c>
      <c r="D35" s="53">
        <v>0.002083303</v>
      </c>
      <c r="E35" s="53">
        <v>0.002279469</v>
      </c>
      <c r="F35" s="53">
        <v>0.01033718</v>
      </c>
      <c r="G35" s="53">
        <v>0.002657667</v>
      </c>
    </row>
    <row r="36" spans="1:6" ht="12.75">
      <c r="A36" t="s">
        <v>44</v>
      </c>
      <c r="B36" s="53">
        <v>19.95239</v>
      </c>
      <c r="C36" s="53">
        <v>19.9707</v>
      </c>
      <c r="D36" s="53">
        <v>19.99512</v>
      </c>
      <c r="E36" s="53">
        <v>20.01038</v>
      </c>
      <c r="F36" s="53">
        <v>20.03784</v>
      </c>
    </row>
    <row r="37" spans="1:6" ht="12.75">
      <c r="A37" t="s">
        <v>45</v>
      </c>
      <c r="B37" s="53">
        <v>0.3733317</v>
      </c>
      <c r="C37" s="53">
        <v>0.3585816</v>
      </c>
      <c r="D37" s="53">
        <v>0.3468831</v>
      </c>
      <c r="E37" s="53">
        <v>0.3382365</v>
      </c>
      <c r="F37" s="53">
        <v>0.3331502</v>
      </c>
    </row>
    <row r="38" spans="1:7" ht="12.75">
      <c r="A38" t="s">
        <v>55</v>
      </c>
      <c r="B38" s="53">
        <v>-3.632437E-05</v>
      </c>
      <c r="C38" s="53">
        <v>-2.243283E-05</v>
      </c>
      <c r="D38" s="53">
        <v>-1.798461E-05</v>
      </c>
      <c r="E38" s="53">
        <v>0</v>
      </c>
      <c r="F38" s="53">
        <v>0.0001078979</v>
      </c>
      <c r="G38" s="53">
        <v>0.0002662968</v>
      </c>
    </row>
    <row r="39" spans="1:7" ht="12.75">
      <c r="A39" t="s">
        <v>56</v>
      </c>
      <c r="B39" s="53">
        <v>0.0001088606</v>
      </c>
      <c r="C39" s="53">
        <v>4.269175E-05</v>
      </c>
      <c r="D39" s="53">
        <v>-0.000154698</v>
      </c>
      <c r="E39" s="53">
        <v>-9.529673E-05</v>
      </c>
      <c r="F39" s="53">
        <v>0.000255949</v>
      </c>
      <c r="G39" s="53">
        <v>0.0004632636</v>
      </c>
    </row>
    <row r="40" spans="2:5" ht="12.75">
      <c r="B40" t="s">
        <v>46</v>
      </c>
      <c r="C40" t="s">
        <v>47</v>
      </c>
      <c r="D40" t="s">
        <v>48</v>
      </c>
      <c r="E40">
        <v>3.116295</v>
      </c>
    </row>
    <row r="42" ht="12.75">
      <c r="A42" t="s">
        <v>49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12.516</v>
      </c>
      <c r="C44">
        <v>12.516</v>
      </c>
      <c r="D44">
        <v>12.516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-3.632436641084966E-05</v>
      </c>
      <c r="C50">
        <f>-0.017/(C7*C7+C22*C22)*(C21*C22+C6*C7)</f>
        <v>-2.2432829188490783E-05</v>
      </c>
      <c r="D50">
        <f>-0.017/(D7*D7+D22*D22)*(D21*D22+D6*D7)</f>
        <v>-1.7984623227739817E-05</v>
      </c>
      <c r="E50">
        <f>-0.017/(E7*E7+E22*E22)*(E21*E22+E6*E7)</f>
        <v>2.7828572237752092E-06</v>
      </c>
      <c r="F50">
        <f>-0.017/(F7*F7+F22*F22)*(F21*F22+F6*F7)</f>
        <v>0.00010789788607172161</v>
      </c>
      <c r="G50">
        <f>(B50*B$4+C50*C$4+D50*D$4+E50*E$4+F50*F$4)/SUM(B$4:F$4)</f>
        <v>4.219292642841789E-08</v>
      </c>
    </row>
    <row r="51" spans="1:7" ht="12.75">
      <c r="A51" t="s">
        <v>58</v>
      </c>
      <c r="B51">
        <f>-0.017/(B7*B7+B22*B22)*(B21*B7-B6*B22)</f>
        <v>0.0001088605591856177</v>
      </c>
      <c r="C51">
        <f>-0.017/(C7*C7+C22*C22)*(C21*C7-C6*C22)</f>
        <v>4.269175086135646E-05</v>
      </c>
      <c r="D51">
        <f>-0.017/(D7*D7+D22*D22)*(D21*D7-D6*D22)</f>
        <v>-0.00015469801150675387</v>
      </c>
      <c r="E51">
        <f>-0.017/(E7*E7+E22*E22)*(E21*E7-E6*E22)</f>
        <v>-9.529673932515282E-05</v>
      </c>
      <c r="F51">
        <f>-0.017/(F7*F7+F22*F22)*(F21*F7-F6*F22)</f>
        <v>0.0002559489755416179</v>
      </c>
      <c r="G51">
        <f>(B51*B$4+C51*C$4+D51*D$4+E51*E$4+F51*F$4)/SUM(B$4:F$4)</f>
        <v>-2.195601881263472E-08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9999.976135226905</v>
      </c>
      <c r="C62">
        <f>C7+(2/0.017)*(C8*C50-C23*C51)</f>
        <v>10000.001086758428</v>
      </c>
      <c r="D62">
        <f>D7+(2/0.017)*(D8*D50-D23*D51)</f>
        <v>10000.014629785093</v>
      </c>
      <c r="E62">
        <f>E7+(2/0.017)*(E8*E50-E23*E51)</f>
        <v>10000.019769697798</v>
      </c>
      <c r="F62">
        <f>F7+(2/0.017)*(F8*F50-F23*F51)</f>
        <v>9999.780665299082</v>
      </c>
    </row>
    <row r="63" spans="1:6" ht="12.75">
      <c r="A63" t="s">
        <v>66</v>
      </c>
      <c r="B63">
        <f>B8+(3/0.017)*(B9*B50-B24*B51)</f>
        <v>-0.7222860957244341</v>
      </c>
      <c r="C63">
        <f>C8+(3/0.017)*(C9*C50-C24*C51)</f>
        <v>-1.1286804414698126</v>
      </c>
      <c r="D63">
        <f>D8+(3/0.017)*(D9*D50-D24*D51)</f>
        <v>-0.27941137977708674</v>
      </c>
      <c r="E63">
        <f>E8+(3/0.017)*(E9*E50-E24*E51)</f>
        <v>-0.3031072433043934</v>
      </c>
      <c r="F63">
        <f>F8+(3/0.017)*(F9*F50-F24*F51)</f>
        <v>-1.337131861948772</v>
      </c>
    </row>
    <row r="64" spans="1:6" ht="12.75">
      <c r="A64" t="s">
        <v>67</v>
      </c>
      <c r="B64">
        <f>B9+(4/0.017)*(B10*B50-B25*B51)</f>
        <v>0.026932288386565518</v>
      </c>
      <c r="C64">
        <f>C9+(4/0.017)*(C10*C50-C25*C51)</f>
        <v>0.10252696625918661</v>
      </c>
      <c r="D64">
        <f>D9+(4/0.017)*(D10*D50-D25*D51)</f>
        <v>-0.14879859570848575</v>
      </c>
      <c r="E64">
        <f>E9+(4/0.017)*(E10*E50-E25*E51)</f>
        <v>-0.4912147158230832</v>
      </c>
      <c r="F64">
        <f>F9+(4/0.017)*(F10*F50-F25*F51)</f>
        <v>-1.1102927880073497</v>
      </c>
    </row>
    <row r="65" spans="1:6" ht="12.75">
      <c r="A65" t="s">
        <v>68</v>
      </c>
      <c r="B65">
        <f>B10+(5/0.017)*(B11*B50-B26*B51)</f>
        <v>0.49994503927296047</v>
      </c>
      <c r="C65">
        <f>C10+(5/0.017)*(C11*C50-C26*C51)</f>
        <v>0.8889432974556654</v>
      </c>
      <c r="D65">
        <f>D10+(5/0.017)*(D11*D50-D26*D51)</f>
        <v>0.11564313067700578</v>
      </c>
      <c r="E65">
        <f>E10+(5/0.017)*(E11*E50-E26*E51)</f>
        <v>0.32158933359297415</v>
      </c>
      <c r="F65">
        <f>F10+(5/0.017)*(F11*F50-F26*F51)</f>
        <v>-0.8030130308275427</v>
      </c>
    </row>
    <row r="66" spans="1:6" ht="12.75">
      <c r="A66" t="s">
        <v>69</v>
      </c>
      <c r="B66">
        <f>B11+(6/0.017)*(B12*B50-B27*B51)</f>
        <v>3.5516828354956815</v>
      </c>
      <c r="C66">
        <f>C11+(6/0.017)*(C12*C50-C27*C51)</f>
        <v>4.1341736895350385</v>
      </c>
      <c r="D66">
        <f>D11+(6/0.017)*(D12*D50-D27*D51)</f>
        <v>4.260069591376447</v>
      </c>
      <c r="E66">
        <f>E11+(6/0.017)*(E12*E50-E27*E51)</f>
        <v>3.8155807779646493</v>
      </c>
      <c r="F66">
        <f>F11+(6/0.017)*(F12*F50-F27*F51)</f>
        <v>14.225150604553823</v>
      </c>
    </row>
    <row r="67" spans="1:6" ht="12.75">
      <c r="A67" t="s">
        <v>70</v>
      </c>
      <c r="B67">
        <f>B12+(7/0.017)*(B13*B50-B28*B51)</f>
        <v>-0.008826189861888848</v>
      </c>
      <c r="C67">
        <f>C12+(7/0.017)*(C13*C50-C28*C51)</f>
        <v>0.11754345528890044</v>
      </c>
      <c r="D67">
        <f>D12+(7/0.017)*(D13*D50-D28*D51)</f>
        <v>0.08871979758968562</v>
      </c>
      <c r="E67">
        <f>E12+(7/0.017)*(E13*E50-E28*E51)</f>
        <v>-0.0527122412782306</v>
      </c>
      <c r="F67">
        <f>F12+(7/0.017)*(F13*F50-F28*F51)</f>
        <v>-0.10020826733342827</v>
      </c>
    </row>
    <row r="68" spans="1:6" ht="12.75">
      <c r="A68" t="s">
        <v>71</v>
      </c>
      <c r="B68">
        <f>B13+(8/0.017)*(B14*B50-B29*B51)</f>
        <v>-0.058301234898073755</v>
      </c>
      <c r="C68">
        <f>C13+(8/0.017)*(C14*C50-C29*C51)</f>
        <v>-0.09104440027333827</v>
      </c>
      <c r="D68">
        <f>D13+(8/0.017)*(D14*D50-D29*D51)</f>
        <v>-0.14543027486259236</v>
      </c>
      <c r="E68">
        <f>E13+(8/0.017)*(E14*E50-E29*E51)</f>
        <v>-0.20917064005524574</v>
      </c>
      <c r="F68">
        <f>F13+(8/0.017)*(F14*F50-F29*F51)</f>
        <v>-0.19645998687205043</v>
      </c>
    </row>
    <row r="69" spans="1:6" ht="12.75">
      <c r="A69" t="s">
        <v>72</v>
      </c>
      <c r="B69">
        <f>B14+(9/0.017)*(B15*B50-B30*B51)</f>
        <v>-0.004263237010980332</v>
      </c>
      <c r="C69">
        <f>C14+(9/0.017)*(C15*C50-C30*C51)</f>
        <v>0.12303384119732969</v>
      </c>
      <c r="D69">
        <f>D14+(9/0.017)*(D15*D50-D30*D51)</f>
        <v>0.08087999596046526</v>
      </c>
      <c r="E69">
        <f>E14+(9/0.017)*(E15*E50-E30*E51)</f>
        <v>0.11299806462831387</v>
      </c>
      <c r="F69">
        <f>F14+(9/0.017)*(F15*F50-F30*F51)</f>
        <v>0.01012457346429331</v>
      </c>
    </row>
    <row r="70" spans="1:6" ht="12.75">
      <c r="A70" t="s">
        <v>73</v>
      </c>
      <c r="B70">
        <f>B15+(10/0.017)*(B16*B50-B31*B51)</f>
        <v>-0.3011023382487242</v>
      </c>
      <c r="C70">
        <f>C15+(10/0.017)*(C16*C50-C31*C51)</f>
        <v>0.02959094725520302</v>
      </c>
      <c r="D70">
        <f>D15+(10/0.017)*(D16*D50-D31*D51)</f>
        <v>0.055821686198328335</v>
      </c>
      <c r="E70">
        <f>E15+(10/0.017)*(E16*E50-E31*E51)</f>
        <v>0.023634590900547467</v>
      </c>
      <c r="F70">
        <f>F15+(10/0.017)*(F16*F50-F31*F51)</f>
        <v>-0.2870118828624481</v>
      </c>
    </row>
    <row r="71" spans="1:6" ht="12.75">
      <c r="A71" t="s">
        <v>74</v>
      </c>
      <c r="B71">
        <f>B16+(11/0.017)*(B17*B50-B32*B51)</f>
        <v>0.00597005418313379</v>
      </c>
      <c r="C71">
        <f>C16+(11/0.017)*(C17*C50-C32*C51)</f>
        <v>-0.014586853435459558</v>
      </c>
      <c r="D71">
        <f>D16+(11/0.017)*(D17*D50-D32*D51)</f>
        <v>-0.04622189393246481</v>
      </c>
      <c r="E71">
        <f>E16+(11/0.017)*(E17*E50-E32*E51)</f>
        <v>-0.052704852977164096</v>
      </c>
      <c r="F71">
        <f>F16+(11/0.017)*(F17*F50-F32*F51)</f>
        <v>-0.023593984701906774</v>
      </c>
    </row>
    <row r="72" spans="1:6" ht="12.75">
      <c r="A72" t="s">
        <v>75</v>
      </c>
      <c r="B72">
        <f>B17+(12/0.017)*(B18*B50-B33*B51)</f>
        <v>-0.008882072259066152</v>
      </c>
      <c r="C72">
        <f>C17+(12/0.017)*(C18*C50-C33*C51)</f>
        <v>0.001134194529598989</v>
      </c>
      <c r="D72">
        <f>D17+(12/0.017)*(D18*D50-D33*D51)</f>
        <v>0.002265906594762027</v>
      </c>
      <c r="E72">
        <f>E17+(12/0.017)*(E18*E50-E33*E51)</f>
        <v>0.004846344363732911</v>
      </c>
      <c r="F72">
        <f>F17+(12/0.017)*(F18*F50-F33*F51)</f>
        <v>-0.03305391573326878</v>
      </c>
    </row>
    <row r="73" spans="1:6" ht="12.75">
      <c r="A73" t="s">
        <v>76</v>
      </c>
      <c r="B73">
        <f>B18+(13/0.017)*(B19*B50-B34*B51)</f>
        <v>0.02119151268406501</v>
      </c>
      <c r="C73">
        <f>C18+(13/0.017)*(C19*C50-C34*C51)</f>
        <v>0.03140957139595624</v>
      </c>
      <c r="D73">
        <f>D18+(13/0.017)*(D19*D50-D34*D51)</f>
        <v>0.03401884170332108</v>
      </c>
      <c r="E73">
        <f>E18+(13/0.017)*(E19*E50-E34*E51)</f>
        <v>0.03489550405075688</v>
      </c>
      <c r="F73">
        <f>F18+(13/0.017)*(F19*F50-F34*F51)</f>
        <v>0.010115856979976943</v>
      </c>
    </row>
    <row r="74" spans="1:6" ht="12.75">
      <c r="A74" t="s">
        <v>77</v>
      </c>
      <c r="B74">
        <f>B19+(14/0.017)*(B20*B50-B35*B51)</f>
        <v>-0.1859881622737927</v>
      </c>
      <c r="C74">
        <f>C19+(14/0.017)*(C20*C50-C35*C51)</f>
        <v>-0.17399642016786657</v>
      </c>
      <c r="D74">
        <f>D19+(14/0.017)*(D20*D50-D35*D51)</f>
        <v>-0.17872767306797063</v>
      </c>
      <c r="E74">
        <f>E19+(14/0.017)*(E20*E50-E35*E51)</f>
        <v>-0.17402861470273803</v>
      </c>
      <c r="F74">
        <f>F19+(14/0.017)*(F20*F50-F35*F51)</f>
        <v>-0.1240616380356664</v>
      </c>
    </row>
    <row r="75" spans="1:6" ht="12.75">
      <c r="A75" t="s">
        <v>78</v>
      </c>
      <c r="B75" s="53">
        <f>B20</f>
        <v>0.001506099</v>
      </c>
      <c r="C75" s="53">
        <f>C20</f>
        <v>-0.005193022</v>
      </c>
      <c r="D75" s="53">
        <f>D20</f>
        <v>-0.005706455</v>
      </c>
      <c r="E75" s="53">
        <f>E20</f>
        <v>-0.00445363</v>
      </c>
      <c r="F75" s="53">
        <f>F20</f>
        <v>-0.004228719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0.5119411792813893</v>
      </c>
      <c r="C82">
        <f>C22+(2/0.017)*(C8*C51+C23*C50)</f>
        <v>-16.34182928154795</v>
      </c>
      <c r="D82">
        <f>D22+(2/0.017)*(D8*D51+D23*D50)</f>
        <v>-5.225435156452955</v>
      </c>
      <c r="E82">
        <f>E22+(2/0.017)*(E8*E51+E23*E50)</f>
        <v>11.82701584805857</v>
      </c>
      <c r="F82">
        <f>F22+(2/0.017)*(F8*F51+F23*F50)</f>
        <v>17.43596574891394</v>
      </c>
    </row>
    <row r="83" spans="1:6" ht="12.75">
      <c r="A83" t="s">
        <v>81</v>
      </c>
      <c r="B83">
        <f>B23+(3/0.017)*(B9*B51+B24*B50)</f>
        <v>2.1092580796311697</v>
      </c>
      <c r="C83">
        <f>C23+(3/0.017)*(C9*C51+C24*C50)</f>
        <v>0.3968071088343674</v>
      </c>
      <c r="D83">
        <f>D23+(3/0.017)*(D9*D51+D24*D50)</f>
        <v>0.7931933981583625</v>
      </c>
      <c r="E83">
        <f>E23+(3/0.017)*(E9*E51+E24*E50)</f>
        <v>1.7779684080125027</v>
      </c>
      <c r="F83">
        <f>F23+(3/0.017)*(F9*F51+F24*F50)</f>
        <v>6.657887248235205</v>
      </c>
    </row>
    <row r="84" spans="1:6" ht="12.75">
      <c r="A84" t="s">
        <v>82</v>
      </c>
      <c r="B84">
        <f>B24+(4/0.017)*(B10*B51+B25*B50)</f>
        <v>-0.3220503150451012</v>
      </c>
      <c r="C84">
        <f>C24+(4/0.017)*(C10*C51+C25*C50)</f>
        <v>-2.4558801001796793</v>
      </c>
      <c r="D84">
        <f>D24+(4/0.017)*(D10*D51+D25*D50)</f>
        <v>-2.733367804169953</v>
      </c>
      <c r="E84">
        <f>E24+(4/0.017)*(E10*E51+E25*E50)</f>
        <v>-2.7085347701494364</v>
      </c>
      <c r="F84">
        <f>F24+(4/0.017)*(F10*F51+F25*F50)</f>
        <v>-0.6061199177946479</v>
      </c>
    </row>
    <row r="85" spans="1:6" ht="12.75">
      <c r="A85" t="s">
        <v>83</v>
      </c>
      <c r="B85">
        <f>B25+(5/0.017)*(B11*B51+B26*B50)</f>
        <v>0.11014918235182382</v>
      </c>
      <c r="C85">
        <f>C25+(5/0.017)*(C11*C51+C26*C50)</f>
        <v>0.17890908290493532</v>
      </c>
      <c r="D85">
        <f>D25+(5/0.017)*(D11*D51+D26*D50)</f>
        <v>0.34352581091188616</v>
      </c>
      <c r="E85">
        <f>E25+(5/0.017)*(E11*E51+E26*E50)</f>
        <v>0.3021513183317519</v>
      </c>
      <c r="F85">
        <f>F25+(5/0.017)*(F11*F51+F26*F50)</f>
        <v>-0.37073745924157087</v>
      </c>
    </row>
    <row r="86" spans="1:6" ht="12.75">
      <c r="A86" t="s">
        <v>84</v>
      </c>
      <c r="B86">
        <f>B26+(6/0.017)*(B12*B51+B27*B50)</f>
        <v>0.34230768938786416</v>
      </c>
      <c r="C86">
        <f>C26+(6/0.017)*(C12*C51+C27*C50)</f>
        <v>0.7962326137623029</v>
      </c>
      <c r="D86">
        <f>D26+(6/0.017)*(D12*D51+D27*D50)</f>
        <v>0.4720473796865726</v>
      </c>
      <c r="E86">
        <f>E26+(6/0.017)*(E12*E51+E27*E50)</f>
        <v>0.37791614483319447</v>
      </c>
      <c r="F86">
        <f>F26+(6/0.017)*(F12*F51+F27*F50)</f>
        <v>1.3944341119613972</v>
      </c>
    </row>
    <row r="87" spans="1:6" ht="12.75">
      <c r="A87" t="s">
        <v>85</v>
      </c>
      <c r="B87">
        <f>B27+(7/0.017)*(B13*B51+B28*B50)</f>
        <v>-0.05329288150851563</v>
      </c>
      <c r="C87">
        <f>C27+(7/0.017)*(C13*C51+C28*C50)</f>
        <v>0.38284943544968403</v>
      </c>
      <c r="D87">
        <f>D27+(7/0.017)*(D13*D51+D28*D50)</f>
        <v>-0.051675722897391196</v>
      </c>
      <c r="E87">
        <f>E27+(7/0.017)*(E13*E51+E28*E50)</f>
        <v>0.12699511356208756</v>
      </c>
      <c r="F87">
        <f>F27+(7/0.017)*(F13*F51+F28*F50)</f>
        <v>0.6784162232922122</v>
      </c>
    </row>
    <row r="88" spans="1:6" ht="12.75">
      <c r="A88" t="s">
        <v>86</v>
      </c>
      <c r="B88">
        <f>B28+(8/0.017)*(B14*B51+B29*B50)</f>
        <v>-0.018084819049605037</v>
      </c>
      <c r="C88">
        <f>C28+(8/0.017)*(C14*C51+C29*C50)</f>
        <v>-0.38584307762635356</v>
      </c>
      <c r="D88">
        <f>D28+(8/0.017)*(D14*D51+D29*D50)</f>
        <v>-0.3431141108566701</v>
      </c>
      <c r="E88">
        <f>E28+(8/0.017)*(E14*E51+E29*E50)</f>
        <v>-0.33240815412461594</v>
      </c>
      <c r="F88">
        <f>F28+(8/0.017)*(F14*F51+F29*F50)</f>
        <v>-0.17105452299909996</v>
      </c>
    </row>
    <row r="89" spans="1:6" ht="12.75">
      <c r="A89" t="s">
        <v>87</v>
      </c>
      <c r="B89">
        <f>B29+(9/0.017)*(B15*B51+B30*B50)</f>
        <v>0.01946744741401607</v>
      </c>
      <c r="C89">
        <f>C29+(9/0.017)*(C15*C51+C30*C50)</f>
        <v>0.09764758003603312</v>
      </c>
      <c r="D89">
        <f>D29+(9/0.017)*(D15*D51+D30*D50)</f>
        <v>-0.009024248321469667</v>
      </c>
      <c r="E89">
        <f>E29+(9/0.017)*(E15*E51+E30*E50)</f>
        <v>0.016777324370554927</v>
      </c>
      <c r="F89">
        <f>F29+(9/0.017)*(F15*F51+F30*F50)</f>
        <v>0.04375046453267904</v>
      </c>
    </row>
    <row r="90" spans="1:6" ht="12.75">
      <c r="A90" t="s">
        <v>88</v>
      </c>
      <c r="B90">
        <f>B30+(10/0.017)*(B16*B51+B31*B50)</f>
        <v>0.03844714784244981</v>
      </c>
      <c r="C90">
        <f>C30+(10/0.017)*(C16*C51+C31*C50)</f>
        <v>0.06580335041532061</v>
      </c>
      <c r="D90">
        <f>D30+(10/0.017)*(D16*D51+D31*D50)</f>
        <v>0.0705498319017875</v>
      </c>
      <c r="E90">
        <f>E30+(10/0.017)*(E16*E51+E31*E50)</f>
        <v>0.08170527742321497</v>
      </c>
      <c r="F90">
        <f>F30+(10/0.017)*(F16*F51+F31*F50)</f>
        <v>0.30568062220812997</v>
      </c>
    </row>
    <row r="91" spans="1:6" ht="12.75">
      <c r="A91" t="s">
        <v>89</v>
      </c>
      <c r="B91">
        <f>B31+(11/0.017)*(B17*B51+B32*B50)</f>
        <v>-0.004032673428309668</v>
      </c>
      <c r="C91">
        <f>C31+(11/0.017)*(C17*C51+C32*C50)</f>
        <v>0.05538038695245965</v>
      </c>
      <c r="D91">
        <f>D31+(11/0.017)*(D17*D51+D32*D50)</f>
        <v>0.008051209227730081</v>
      </c>
      <c r="E91">
        <f>E31+(11/0.017)*(E17*E51+E32*E50)</f>
        <v>0.021104455712023615</v>
      </c>
      <c r="F91">
        <f>F31+(11/0.017)*(F17*F51+F32*F50)</f>
        <v>0.06567128891564598</v>
      </c>
    </row>
    <row r="92" spans="1:6" ht="12.75">
      <c r="A92" t="s">
        <v>90</v>
      </c>
      <c r="B92">
        <f>B32+(12/0.017)*(B18*B51+B33*B50)</f>
        <v>-0.005295684027814405</v>
      </c>
      <c r="C92">
        <f>C32+(12/0.017)*(C18*C51+C33*C50)</f>
        <v>-0.04549709071931754</v>
      </c>
      <c r="D92">
        <f>D32+(12/0.017)*(D18*D51+D33*D50)</f>
        <v>-0.0511239051681957</v>
      </c>
      <c r="E92">
        <f>E32+(12/0.017)*(E18*E51+E33*E50)</f>
        <v>-0.04226984420990359</v>
      </c>
      <c r="F92">
        <f>F32+(12/0.017)*(F18*F51+F33*F50)</f>
        <v>-0.018683517908483806</v>
      </c>
    </row>
    <row r="93" spans="1:6" ht="12.75">
      <c r="A93" t="s">
        <v>91</v>
      </c>
      <c r="B93">
        <f>B33+(13/0.017)*(B19*B51+B34*B50)</f>
        <v>0.03208072412239042</v>
      </c>
      <c r="C93">
        <f>C33+(13/0.017)*(C19*C51+C34*C50)</f>
        <v>0.05069811908320637</v>
      </c>
      <c r="D93">
        <f>D33+(13/0.017)*(D19*D51+D34*D50)</f>
        <v>0.04260687253574279</v>
      </c>
      <c r="E93">
        <f>E33+(13/0.017)*(E19*E51+E34*E50)</f>
        <v>0.048554042740933716</v>
      </c>
      <c r="F93">
        <f>F33+(13/0.017)*(F19*F51+F34*F50)</f>
        <v>0.015687524489963044</v>
      </c>
    </row>
    <row r="94" spans="1:6" ht="12.75">
      <c r="A94" t="s">
        <v>92</v>
      </c>
      <c r="B94">
        <f>B34+(14/0.017)*(B20*B51+B35*B50)</f>
        <v>0.012408787163100343</v>
      </c>
      <c r="C94">
        <f>C34+(14/0.017)*(C20*C51+C35*C50)</f>
        <v>0.025690754796440805</v>
      </c>
      <c r="D94">
        <f>D34+(14/0.017)*(D20*D51+D35*D50)</f>
        <v>0.020748947500247045</v>
      </c>
      <c r="E94">
        <f>E34+(14/0.017)*(E20*E51+E35*E50)</f>
        <v>0.01591472340912187</v>
      </c>
      <c r="F94">
        <f>F34+(14/0.017)*(F20*F51+F35*F50)</f>
        <v>-0.01060900411549688</v>
      </c>
    </row>
    <row r="95" spans="1:6" ht="12.75">
      <c r="A95" t="s">
        <v>93</v>
      </c>
      <c r="B95" s="53">
        <f>B35</f>
        <v>-0.0001649913</v>
      </c>
      <c r="C95" s="53">
        <f>C35</f>
        <v>0.001062536</v>
      </c>
      <c r="D95" s="53">
        <f>D35</f>
        <v>0.002083303</v>
      </c>
      <c r="E95" s="53">
        <f>E35</f>
        <v>0.002279469</v>
      </c>
      <c r="F95" s="53">
        <f>F35</f>
        <v>0.01033718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-0.7222878194479261</v>
      </c>
      <c r="C103">
        <f>C63*10000/C62</f>
        <v>-1.1286803188095278</v>
      </c>
      <c r="D103">
        <f>D63*10000/D62</f>
        <v>-0.27941097100484086</v>
      </c>
      <c r="E103">
        <f>E63*10000/E62</f>
        <v>-0.30310664407171806</v>
      </c>
      <c r="F103">
        <f>F63*10000/F62</f>
        <v>-1.3371611905337524</v>
      </c>
      <c r="G103">
        <f>AVERAGE(C103:E103)</f>
        <v>-0.5703993112953623</v>
      </c>
      <c r="H103">
        <f>STDEV(C103:E103)</f>
        <v>0.48363067907629365</v>
      </c>
      <c r="I103">
        <f>(B103*B4+C103*C4+D103*D4+E103*E4+F103*F4)/SUM(B4:F4)</f>
        <v>-0.6945334536709248</v>
      </c>
      <c r="K103">
        <f>(LN(H103)+LN(H123))/2-LN(K114*K115^3)</f>
        <v>-4.4121960032631735</v>
      </c>
    </row>
    <row r="104" spans="1:11" ht="12.75">
      <c r="A104" t="s">
        <v>67</v>
      </c>
      <c r="B104">
        <f>B64*10000/B62</f>
        <v>0.026932352660014033</v>
      </c>
      <c r="C104">
        <f>C64*10000/C62</f>
        <v>0.10252695511698336</v>
      </c>
      <c r="D104">
        <f>D64*10000/D62</f>
        <v>-0.14879837801965648</v>
      </c>
      <c r="E104">
        <f>E64*10000/E62</f>
        <v>-0.49121374470835455</v>
      </c>
      <c r="F104">
        <f>F64*10000/F62</f>
        <v>-1.110317141115157</v>
      </c>
      <c r="G104">
        <f>AVERAGE(C104:E104)</f>
        <v>-0.17916172253700924</v>
      </c>
      <c r="H104">
        <f>STDEV(C104:E104)</f>
        <v>0.2980326394457159</v>
      </c>
      <c r="I104">
        <f>(B104*B4+C104*C4+D104*D4+E104*E4+F104*F4)/SUM(B4:F4)</f>
        <v>-0.27323468754269203</v>
      </c>
      <c r="K104">
        <f>(LN(H104)+LN(H124))/2-LN(K114*K115^4)</f>
        <v>-4.829413152684892</v>
      </c>
    </row>
    <row r="105" spans="1:11" ht="12.75">
      <c r="A105" t="s">
        <v>68</v>
      </c>
      <c r="B105">
        <f>B65*10000/B62</f>
        <v>0.4999462323833</v>
      </c>
      <c r="C105">
        <f>C65*10000/C62</f>
        <v>0.8889432008490138</v>
      </c>
      <c r="D105">
        <f>D65*10000/D62</f>
        <v>0.11564296149383835</v>
      </c>
      <c r="E105">
        <f>E65*10000/E62</f>
        <v>0.3215886978218371</v>
      </c>
      <c r="F105">
        <f>F65*10000/F62</f>
        <v>-0.8030306440761574</v>
      </c>
      <c r="G105">
        <f>AVERAGE(C105:E105)</f>
        <v>0.44205828672156305</v>
      </c>
      <c r="H105">
        <f>STDEV(C105:E105)</f>
        <v>0.4004784718732639</v>
      </c>
      <c r="I105">
        <f>(B105*B4+C105*C4+D105*D4+E105*E4+F105*F4)/SUM(B4:F4)</f>
        <v>0.2847173910349641</v>
      </c>
      <c r="K105">
        <f>(LN(H105)+LN(H125))/2-LN(K114*K115^5)</f>
        <v>-4.38231013549007</v>
      </c>
    </row>
    <row r="106" spans="1:11" ht="12.75">
      <c r="A106" t="s">
        <v>69</v>
      </c>
      <c r="B106">
        <f>B66*10000/B62</f>
        <v>3.551691311526407</v>
      </c>
      <c r="C106">
        <f>C66*10000/C62</f>
        <v>4.134173240250277</v>
      </c>
      <c r="D106">
        <f>D66*10000/D62</f>
        <v>4.260063358995304</v>
      </c>
      <c r="E106">
        <f>E66*10000/E62</f>
        <v>3.815573234691672</v>
      </c>
      <c r="F106">
        <f>F66*10000/F62</f>
        <v>14.225462618312704</v>
      </c>
      <c r="G106">
        <f>AVERAGE(C106:E106)</f>
        <v>4.069936611312418</v>
      </c>
      <c r="H106">
        <f>STDEV(C106:E106)</f>
        <v>0.22910178092681874</v>
      </c>
      <c r="I106">
        <f>(B106*B4+C106*C4+D106*D4+E106*E4+F106*F4)/SUM(B4:F4)</f>
        <v>5.346840407025266</v>
      </c>
      <c r="K106">
        <f>(LN(H106)+LN(H126))/2-LN(K114*K115^6)</f>
        <v>-3.599724794873632</v>
      </c>
    </row>
    <row r="107" spans="1:11" ht="12.75">
      <c r="A107" t="s">
        <v>70</v>
      </c>
      <c r="B107">
        <f>B67*10000/B62</f>
        <v>-0.00882621092544095</v>
      </c>
      <c r="C107">
        <f>C67*10000/C62</f>
        <v>0.11754344251476777</v>
      </c>
      <c r="D107">
        <f>D67*10000/D62</f>
        <v>0.08871966779471828</v>
      </c>
      <c r="E107">
        <f>E67*10000/E62</f>
        <v>-0.05271213706792859</v>
      </c>
      <c r="F107">
        <f>F67*10000/F62</f>
        <v>-0.10021046529667174</v>
      </c>
      <c r="G107">
        <f>AVERAGE(C107:E107)</f>
        <v>0.051183657747185814</v>
      </c>
      <c r="H107">
        <f>STDEV(C107:E107)</f>
        <v>0.09112329357785695</v>
      </c>
      <c r="I107">
        <f>(B107*B4+C107*C4+D107*D4+E107*E4+F107*F4)/SUM(B4:F4)</f>
        <v>0.022333495565658765</v>
      </c>
      <c r="K107">
        <f>(LN(H107)+LN(H127))/2-LN(K114*K115^7)</f>
        <v>-3.471778814709194</v>
      </c>
    </row>
    <row r="108" spans="1:9" ht="12.75">
      <c r="A108" t="s">
        <v>71</v>
      </c>
      <c r="B108">
        <f>B68*10000/B62</f>
        <v>-0.05830137403298</v>
      </c>
      <c r="C108">
        <f>C68*10000/C62</f>
        <v>-0.09104439037901242</v>
      </c>
      <c r="D108">
        <f>D68*10000/D62</f>
        <v>-0.1454300621015369</v>
      </c>
      <c r="E108">
        <f>E68*10000/E62</f>
        <v>-0.20917022653202907</v>
      </c>
      <c r="F108">
        <f>F68*10000/F62</f>
        <v>-0.19646429601581122</v>
      </c>
      <c r="G108">
        <f>AVERAGE(C108:E108)</f>
        <v>-0.14854822633752615</v>
      </c>
      <c r="H108">
        <f>STDEV(C108:E108)</f>
        <v>0.05912461841622556</v>
      </c>
      <c r="I108">
        <f>(B108*B4+C108*C4+D108*D4+E108*E4+F108*F4)/SUM(B4:F4)</f>
        <v>-0.14184149096345944</v>
      </c>
    </row>
    <row r="109" spans="1:9" ht="12.75">
      <c r="A109" t="s">
        <v>72</v>
      </c>
      <c r="B109">
        <f>B69*10000/B62</f>
        <v>-0.004263247185123004</v>
      </c>
      <c r="C109">
        <f>C69*10000/C62</f>
        <v>0.12303382782652475</v>
      </c>
      <c r="D109">
        <f>D69*10000/D62</f>
        <v>0.08087987763494245</v>
      </c>
      <c r="E109">
        <f>E69*10000/E62</f>
        <v>0.11299784123499657</v>
      </c>
      <c r="F109">
        <f>F69*10000/F62</f>
        <v>0.010124795536193389</v>
      </c>
      <c r="G109">
        <f>AVERAGE(C109:E109)</f>
        <v>0.10563718223215458</v>
      </c>
      <c r="H109">
        <f>STDEV(C109:E109)</f>
        <v>0.022019840029066786</v>
      </c>
      <c r="I109">
        <f>(B109*B4+C109*C4+D109*D4+E109*E4+F109*F4)/SUM(B4:F4)</f>
        <v>0.07699137196359569</v>
      </c>
    </row>
    <row r="110" spans="1:11" ht="12.75">
      <c r="A110" t="s">
        <v>73</v>
      </c>
      <c r="B110">
        <f>B70*10000/B62</f>
        <v>-0.3011030568243371</v>
      </c>
      <c r="C110">
        <f>C70*10000/C62</f>
        <v>0.029590944039382238</v>
      </c>
      <c r="D110">
        <f>D70*10000/D62</f>
        <v>0.05582160453252055</v>
      </c>
      <c r="E110">
        <f>E70*10000/E62</f>
        <v>0.023634544175767873</v>
      </c>
      <c r="F110">
        <f>F70*10000/F62</f>
        <v>-0.28701817816707476</v>
      </c>
      <c r="G110">
        <f>AVERAGE(C110:E110)</f>
        <v>0.03634903091589022</v>
      </c>
      <c r="H110">
        <f>STDEV(C110:E110)</f>
        <v>0.017124704881402542</v>
      </c>
      <c r="I110">
        <f>(B110*B4+C110*C4+D110*D4+E110*E4+F110*F4)/SUM(B4:F4)</f>
        <v>-0.05561900109438939</v>
      </c>
      <c r="K110">
        <f>EXP(AVERAGE(K103:K107))</f>
        <v>0.015937434271643135</v>
      </c>
    </row>
    <row r="111" spans="1:9" ht="12.75">
      <c r="A111" t="s">
        <v>74</v>
      </c>
      <c r="B111">
        <f>B71*10000/B62</f>
        <v>0.0059700684305666355</v>
      </c>
      <c r="C111">
        <f>C71*10000/C62</f>
        <v>-0.014586851850221138</v>
      </c>
      <c r="D111">
        <f>D71*10000/D62</f>
        <v>-0.04622182631092625</v>
      </c>
      <c r="E111">
        <f>E71*10000/E62</f>
        <v>-0.052704748781468504</v>
      </c>
      <c r="F111">
        <f>F71*10000/F62</f>
        <v>-0.023594502211215354</v>
      </c>
      <c r="G111">
        <f>AVERAGE(C111:E111)</f>
        <v>-0.03783780898087197</v>
      </c>
      <c r="H111">
        <f>STDEV(C111:E111)</f>
        <v>0.02039515448723757</v>
      </c>
      <c r="I111">
        <f>(B111*B4+C111*C4+D111*D4+E111*E4+F111*F4)/SUM(B4:F4)</f>
        <v>-0.0295896794591515</v>
      </c>
    </row>
    <row r="112" spans="1:9" ht="12.75">
      <c r="A112" t="s">
        <v>75</v>
      </c>
      <c r="B112">
        <f>B72*10000/B62</f>
        <v>-0.008882093455980644</v>
      </c>
      <c r="C112">
        <f>C72*10000/C62</f>
        <v>0.001134194406339456</v>
      </c>
      <c r="D112">
        <f>D72*10000/D62</f>
        <v>0.0022659032797942248</v>
      </c>
      <c r="E112">
        <f>E72*10000/E62</f>
        <v>0.004846334782675502</v>
      </c>
      <c r="F112">
        <f>F72*10000/F62</f>
        <v>-0.033054640736242764</v>
      </c>
      <c r="G112">
        <f>AVERAGE(C112:E112)</f>
        <v>0.0027488108229363948</v>
      </c>
      <c r="H112">
        <f>STDEV(C112:E112)</f>
        <v>0.0019026025109895614</v>
      </c>
      <c r="I112">
        <f>(B112*B4+C112*C4+D112*D4+E112*E4+F112*F4)/SUM(B4:F4)</f>
        <v>-0.003703892439112626</v>
      </c>
    </row>
    <row r="113" spans="1:9" ht="12.75">
      <c r="A113" t="s">
        <v>76</v>
      </c>
      <c r="B113">
        <f>B73*10000/B62</f>
        <v>0.021191563257249874</v>
      </c>
      <c r="C113">
        <f>C73*10000/C62</f>
        <v>0.03140956798249497</v>
      </c>
      <c r="D113">
        <f>D73*10000/D62</f>
        <v>0.03401879193455957</v>
      </c>
      <c r="E113">
        <f>E73*10000/E62</f>
        <v>0.03489543506353631</v>
      </c>
      <c r="F113">
        <f>F73*10000/F62</f>
        <v>0.010116078860690079</v>
      </c>
      <c r="G113">
        <f>AVERAGE(C113:E113)</f>
        <v>0.033441264993530284</v>
      </c>
      <c r="H113">
        <f>STDEV(C113:E113)</f>
        <v>0.001813276137928993</v>
      </c>
      <c r="I113">
        <f>(B113*B4+C113*C4+D113*D4+E113*E4+F113*F4)/SUM(B4:F4)</f>
        <v>0.028560089267544456</v>
      </c>
    </row>
    <row r="114" spans="1:11" ht="12.75">
      <c r="A114" t="s">
        <v>77</v>
      </c>
      <c r="B114">
        <f>B74*10000/B62</f>
        <v>-0.18598860613138105</v>
      </c>
      <c r="C114">
        <f>C74*10000/C62</f>
        <v>-0.173996401258661</v>
      </c>
      <c r="D114">
        <f>D74*10000/D62</f>
        <v>-0.17872741159360844</v>
      </c>
      <c r="E114">
        <f>E74*10000/E62</f>
        <v>-0.17402827065410614</v>
      </c>
      <c r="F114">
        <f>F74*10000/F62</f>
        <v>-0.12406435919757831</v>
      </c>
      <c r="G114">
        <f>AVERAGE(C114:E114)</f>
        <v>-0.17558402783545854</v>
      </c>
      <c r="H114">
        <f>STDEV(C114:E114)</f>
        <v>0.0027222968248953876</v>
      </c>
      <c r="I114">
        <f>(B114*B4+C114*C4+D114*D4+E114*E4+F114*F4)/SUM(B4:F4)</f>
        <v>-0.17023326302970376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0.0015061025942796668</v>
      </c>
      <c r="C115">
        <f>C75*10000/C62</f>
        <v>-0.005193021435644019</v>
      </c>
      <c r="D115">
        <f>D75*10000/D62</f>
        <v>-0.005706446651591183</v>
      </c>
      <c r="E115">
        <f>E75*10000/E62</f>
        <v>-0.004453621195325487</v>
      </c>
      <c r="F115">
        <f>F75*10000/F62</f>
        <v>-0.004228811752516097</v>
      </c>
      <c r="G115">
        <f>AVERAGE(C115:E115)</f>
        <v>-0.00511769642752023</v>
      </c>
      <c r="H115">
        <f>STDEV(C115:E115)</f>
        <v>0.0006298002053059853</v>
      </c>
      <c r="I115">
        <f>(B115*B4+C115*C4+D115*D4+E115*E4+F115*F4)/SUM(B4:F4)</f>
        <v>-0.004039175494691469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0.5119424010203131</v>
      </c>
      <c r="C122">
        <f>C82*10000/C62</f>
        <v>-16.34182750558607</v>
      </c>
      <c r="D122">
        <f>D82*10000/D62</f>
        <v>-5.225427511764803</v>
      </c>
      <c r="E122">
        <f>E82*10000/E62</f>
        <v>11.826992466451879</v>
      </c>
      <c r="F122">
        <f>F82*10000/F62</f>
        <v>17.436348188535444</v>
      </c>
      <c r="G122">
        <f>AVERAGE(C122:E122)</f>
        <v>-3.2467541836329983</v>
      </c>
      <c r="H122">
        <f>STDEV(C122:E122)</f>
        <v>14.188268596233515</v>
      </c>
      <c r="I122">
        <f>(B122*B4+C122*C4+D122*D4+E122*E4+F122*F4)/SUM(B4:F4)</f>
        <v>0.050846146646771805</v>
      </c>
    </row>
    <row r="123" spans="1:9" ht="12.75">
      <c r="A123" t="s">
        <v>81</v>
      </c>
      <c r="B123">
        <f>B83*10000/B62</f>
        <v>2.1092631133397295</v>
      </c>
      <c r="C123">
        <f>C83*10000/C62</f>
        <v>0.3968070657110251</v>
      </c>
      <c r="D123">
        <f>D83*10000/D62</f>
        <v>0.793192237735165</v>
      </c>
      <c r="E123">
        <f>E83*10000/E62</f>
        <v>1.7779648930296397</v>
      </c>
      <c r="F123">
        <f>F83*10000/F62</f>
        <v>6.658033282009067</v>
      </c>
      <c r="G123">
        <f>AVERAGE(C123:E123)</f>
        <v>0.9893213988252766</v>
      </c>
      <c r="H123">
        <f>STDEV(C123:E123)</f>
        <v>0.711160475464787</v>
      </c>
      <c r="I123">
        <f>(B123*B4+C123*C4+D123*D4+E123*E4+F123*F4)/SUM(B4:F4)</f>
        <v>1.9063166650872083</v>
      </c>
    </row>
    <row r="124" spans="1:9" ht="12.75">
      <c r="A124" t="s">
        <v>82</v>
      </c>
      <c r="B124">
        <f>B84*10000/B62</f>
        <v>-0.3220510836127047</v>
      </c>
      <c r="C124">
        <f>C84*10000/C62</f>
        <v>-2.4558798332848686</v>
      </c>
      <c r="D124">
        <f>D84*10000/D62</f>
        <v>-2.7333638053174476</v>
      </c>
      <c r="E124">
        <f>E84*10000/E62</f>
        <v>-2.7085294154686346</v>
      </c>
      <c r="F124">
        <f>F84*10000/F62</f>
        <v>-0.6061332123993337</v>
      </c>
      <c r="G124">
        <f>AVERAGE(C124:E124)</f>
        <v>-2.6325910180236503</v>
      </c>
      <c r="H124">
        <f>STDEV(C124:E124)</f>
        <v>0.153539307145201</v>
      </c>
      <c r="I124">
        <f>(B124*B4+C124*C4+D124*D4+E124*E4+F124*F4)/SUM(B4:F4)</f>
        <v>-2.0278572574984906</v>
      </c>
    </row>
    <row r="125" spans="1:9" ht="12.75">
      <c r="A125" t="s">
        <v>83</v>
      </c>
      <c r="B125">
        <f>B85*10000/B62</f>
        <v>0.11014944522097549</v>
      </c>
      <c r="C125">
        <f>C85*10000/C62</f>
        <v>0.17890906346184207</v>
      </c>
      <c r="D125">
        <f>D85*10000/D62</f>
        <v>0.34352530834174266</v>
      </c>
      <c r="E125">
        <f>E85*10000/E62</f>
        <v>0.3021507209889076</v>
      </c>
      <c r="F125">
        <f>F85*10000/F62</f>
        <v>-0.37074559097890225</v>
      </c>
      <c r="G125">
        <f>AVERAGE(C125:E125)</f>
        <v>0.27486169759749746</v>
      </c>
      <c r="H125">
        <f>STDEV(C125:E125)</f>
        <v>0.08563378490895138</v>
      </c>
      <c r="I125">
        <f>(B125*B4+C125*C4+D125*D4+E125*E4+F125*F4)/SUM(B4:F4)</f>
        <v>0.16502788579594713</v>
      </c>
    </row>
    <row r="126" spans="1:9" ht="12.75">
      <c r="A126" t="s">
        <v>84</v>
      </c>
      <c r="B126">
        <f>B86*10000/B62</f>
        <v>0.3423085062993473</v>
      </c>
      <c r="C126">
        <f>C86*10000/C62</f>
        <v>0.796232527231062</v>
      </c>
      <c r="D126">
        <f>D86*10000/D62</f>
        <v>0.4720466890924111</v>
      </c>
      <c r="E126">
        <f>E86*10000/E62</f>
        <v>0.3779153977058739</v>
      </c>
      <c r="F126">
        <f>F86*10000/F62</f>
        <v>1.3944646974111319</v>
      </c>
      <c r="G126">
        <f>AVERAGE(C126:E126)</f>
        <v>0.5487315380097822</v>
      </c>
      <c r="H126">
        <f>STDEV(C126:E126)</f>
        <v>0.2194486950374924</v>
      </c>
      <c r="I126">
        <f>(B126*B4+C126*C4+D126*D4+E126*E4+F126*F4)/SUM(B4:F4)</f>
        <v>0.6314184072308151</v>
      </c>
    </row>
    <row r="127" spans="1:9" ht="12.75">
      <c r="A127" t="s">
        <v>85</v>
      </c>
      <c r="B127">
        <f>B87*10000/B62</f>
        <v>-0.053293008691071626</v>
      </c>
      <c r="C127">
        <f>C87*10000/C62</f>
        <v>0.3828493938432035</v>
      </c>
      <c r="D127">
        <f>D87*10000/D62</f>
        <v>-0.051675647297029746</v>
      </c>
      <c r="E127">
        <f>E87*10000/E62</f>
        <v>0.12699486249708222</v>
      </c>
      <c r="F127">
        <f>F87*10000/F62</f>
        <v>0.6784311036405333</v>
      </c>
      <c r="G127">
        <f>AVERAGE(C127:E127)</f>
        <v>0.1527228696810853</v>
      </c>
      <c r="H127">
        <f>STDEV(C127:E127)</f>
        <v>0.21840203893216162</v>
      </c>
      <c r="I127">
        <f>(B127*B4+C127*C4+D127*D4+E127*E4+F127*F4)/SUM(B4:F4)</f>
        <v>0.1928621132735876</v>
      </c>
    </row>
    <row r="128" spans="1:9" ht="12.75">
      <c r="A128" t="s">
        <v>86</v>
      </c>
      <c r="B128">
        <f>B88*10000/B62</f>
        <v>-0.01808486220871834</v>
      </c>
      <c r="C128">
        <f>C88*10000/C62</f>
        <v>-0.3858430356945365</v>
      </c>
      <c r="D128">
        <f>D88*10000/D62</f>
        <v>-0.343113608888834</v>
      </c>
      <c r="E128">
        <f>E88*10000/E62</f>
        <v>-0.33240749696503985</v>
      </c>
      <c r="F128">
        <f>F88*10000/F62</f>
        <v>-0.17105827490065645</v>
      </c>
      <c r="G128">
        <f>AVERAGE(C128:E128)</f>
        <v>-0.35378804718280343</v>
      </c>
      <c r="H128">
        <f>STDEV(C128:E128)</f>
        <v>0.028271839779128387</v>
      </c>
      <c r="I128">
        <f>(B128*B4+C128*C4+D128*D4+E128*E4+F128*F4)/SUM(B4:F4)</f>
        <v>-0.28079936207581085</v>
      </c>
    </row>
    <row r="129" spans="1:9" ht="12.75">
      <c r="A129" t="s">
        <v>87</v>
      </c>
      <c r="B129">
        <f>B89*10000/B62</f>
        <v>0.01946749387274847</v>
      </c>
      <c r="C129">
        <f>C89*10000/C62</f>
        <v>0.09764756942410122</v>
      </c>
      <c r="D129">
        <f>D89*10000/D62</f>
        <v>-0.009024235119207625</v>
      </c>
      <c r="E129">
        <f>E89*10000/E62</f>
        <v>0.016777291202357235</v>
      </c>
      <c r="F129">
        <f>F89*10000/F62</f>
        <v>0.04375142415323218</v>
      </c>
      <c r="G129">
        <f>AVERAGE(C129:E129)</f>
        <v>0.03513354183575027</v>
      </c>
      <c r="H129">
        <f>STDEV(C129:E129)</f>
        <v>0.05565458133988996</v>
      </c>
      <c r="I129">
        <f>(B129*B4+C129*C4+D129*D4+E129*E4+F129*F4)/SUM(B4:F4)</f>
        <v>0.034013923048820754</v>
      </c>
    </row>
    <row r="130" spans="1:9" ht="12.75">
      <c r="A130" t="s">
        <v>88</v>
      </c>
      <c r="B130">
        <f>B90*10000/B62</f>
        <v>0.03844723959591472</v>
      </c>
      <c r="C130">
        <f>C90*10000/C62</f>
        <v>0.06580334326408682</v>
      </c>
      <c r="D130">
        <f>D90*10000/D62</f>
        <v>0.07054972868905059</v>
      </c>
      <c r="E130">
        <f>E90*10000/E62</f>
        <v>0.08170511589466999</v>
      </c>
      <c r="F130">
        <f>F90*10000/F62</f>
        <v>0.305687326991974</v>
      </c>
      <c r="G130">
        <f>AVERAGE(C130:E130)</f>
        <v>0.0726860626159358</v>
      </c>
      <c r="H130">
        <f>STDEV(C130:E130)</f>
        <v>0.008163304182992359</v>
      </c>
      <c r="I130">
        <f>(B130*B4+C130*C4+D130*D4+E130*E4+F130*F4)/SUM(B4:F4)</f>
        <v>0.09874225893203735</v>
      </c>
    </row>
    <row r="131" spans="1:9" ht="12.75">
      <c r="A131" t="s">
        <v>89</v>
      </c>
      <c r="B131">
        <f>B91*10000/B62</f>
        <v>-0.004032683052216268</v>
      </c>
      <c r="C131">
        <f>C91*10000/C62</f>
        <v>0.05538038093395008</v>
      </c>
      <c r="D131">
        <f>D91*10000/D62</f>
        <v>0.008051197449001238</v>
      </c>
      <c r="E131">
        <f>E91*10000/E62</f>
        <v>0.021104413989234936</v>
      </c>
      <c r="F131">
        <f>F91*10000/F62</f>
        <v>0.06567272934649095</v>
      </c>
      <c r="G131">
        <f>AVERAGE(C131:E131)</f>
        <v>0.028178664124062083</v>
      </c>
      <c r="H131">
        <f>STDEV(C131:E131)</f>
        <v>0.024444767611199847</v>
      </c>
      <c r="I131">
        <f>(B131*B4+C131*C4+D131*D4+E131*E4+F131*F4)/SUM(B4:F4)</f>
        <v>0.028502707767026368</v>
      </c>
    </row>
    <row r="132" spans="1:9" ht="12.75">
      <c r="A132" t="s">
        <v>90</v>
      </c>
      <c r="B132">
        <f>B92*10000/B62</f>
        <v>-0.005295696665874336</v>
      </c>
      <c r="C132">
        <f>C92*10000/C62</f>
        <v>-0.0454970857748834</v>
      </c>
      <c r="D132">
        <f>D92*10000/D62</f>
        <v>-0.05112383037513055</v>
      </c>
      <c r="E132">
        <f>E92*10000/E62</f>
        <v>-0.0422697606438642</v>
      </c>
      <c r="F132">
        <f>F92*10000/F62</f>
        <v>-0.018683927711853468</v>
      </c>
      <c r="G132">
        <f>AVERAGE(C132:E132)</f>
        <v>-0.04629689226462605</v>
      </c>
      <c r="H132">
        <f>STDEV(C132:E132)</f>
        <v>0.004480893383836245</v>
      </c>
      <c r="I132">
        <f>(B132*B4+C132*C4+D132*D4+E132*E4+F132*F4)/SUM(B4:F4)</f>
        <v>-0.036677134906020564</v>
      </c>
    </row>
    <row r="133" spans="1:9" ht="12.75">
      <c r="A133" t="s">
        <v>91</v>
      </c>
      <c r="B133">
        <f>B93*10000/B62</f>
        <v>0.03208080068249332</v>
      </c>
      <c r="C133">
        <f>C93*10000/C62</f>
        <v>0.05069811357354615</v>
      </c>
      <c r="D133">
        <f>D93*10000/D62</f>
        <v>0.042606810202895105</v>
      </c>
      <c r="E133">
        <f>E93*10000/E62</f>
        <v>0.0485539467512483</v>
      </c>
      <c r="F133">
        <f>F93*10000/F62</f>
        <v>0.015687868579359335</v>
      </c>
      <c r="G133">
        <f>AVERAGE(C133:E133)</f>
        <v>0.04728629017589652</v>
      </c>
      <c r="H133">
        <f>STDEV(C133:E133)</f>
        <v>0.0041919580691785665</v>
      </c>
      <c r="I133">
        <f>(B133*B4+C133*C4+D133*D4+E133*E4+F133*F4)/SUM(B4:F4)</f>
        <v>0.04087556131817892</v>
      </c>
    </row>
    <row r="134" spans="1:9" ht="12.75">
      <c r="A134" t="s">
        <v>92</v>
      </c>
      <c r="B134">
        <f>B94*10000/B62</f>
        <v>0.01240881677646002</v>
      </c>
      <c r="C134">
        <f>C94*10000/C62</f>
        <v>0.025690752004476684</v>
      </c>
      <c r="D134">
        <f>D94*10000/D62</f>
        <v>0.02074891714502717</v>
      </c>
      <c r="E134">
        <f>E94*10000/E62</f>
        <v>0.01591469194625684</v>
      </c>
      <c r="F134">
        <f>F94*10000/F62</f>
        <v>-0.010609236812875211</v>
      </c>
      <c r="G134">
        <f>AVERAGE(C134:E134)</f>
        <v>0.020784787031920233</v>
      </c>
      <c r="H134">
        <f>STDEV(C134:E134)</f>
        <v>0.004888128737264353</v>
      </c>
      <c r="I134">
        <f>(B134*B4+C134*C4+D134*D4+E134*E4+F134*F4)/SUM(B4:F4)</f>
        <v>0.01539137417876636</v>
      </c>
    </row>
    <row r="135" spans="1:9" ht="12.75">
      <c r="A135" t="s">
        <v>93</v>
      </c>
      <c r="B135">
        <f>B95*10000/B62</f>
        <v>-0.00016499169374893337</v>
      </c>
      <c r="C135">
        <f>C95*10000/C62</f>
        <v>0.0010625358845280173</v>
      </c>
      <c r="D135">
        <f>D95*10000/D62</f>
        <v>0.0020832999521769413</v>
      </c>
      <c r="E135">
        <f>E95*10000/E62</f>
        <v>0.0022794644935675823</v>
      </c>
      <c r="F135">
        <f>F95*10000/F62</f>
        <v>0.010337406735201452</v>
      </c>
      <c r="G135">
        <f>AVERAGE(C135:E135)</f>
        <v>0.0018084334434241803</v>
      </c>
      <c r="H135">
        <f>STDEV(C135:E135)</f>
        <v>0.0006533701157079277</v>
      </c>
      <c r="I135">
        <f>(B135*B4+C135*C4+D135*D4+E135*E4+F135*F4)/SUM(B4:F4)</f>
        <v>0.0026577960112685144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ACCEL</dc:creator>
  <cp:keywords/>
  <dc:description/>
  <cp:lastModifiedBy>hagen</cp:lastModifiedBy>
  <cp:lastPrinted>2004-01-07T07:59:42Z</cp:lastPrinted>
  <dcterms:created xsi:type="dcterms:W3CDTF">2004-01-07T07:58:32Z</dcterms:created>
  <dcterms:modified xsi:type="dcterms:W3CDTF">2005-10-05T15:29:43Z</dcterms:modified>
  <cp:category/>
  <cp:version/>
  <cp:contentType/>
  <cp:contentStatus/>
</cp:coreProperties>
</file>