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<sst xmlns="http://schemas.openxmlformats.org/spreadsheetml/2006/main" count="204" uniqueCount="97">
  <si>
    <t xml:space="preserve"> Wed 07/01/2004       10:43:39</t>
  </si>
  <si>
    <t>LISSNER</t>
  </si>
  <si>
    <t>HCMQAP156</t>
  </si>
  <si>
    <t>Aperture2</t>
  </si>
  <si>
    <t>taupe_quadrupole#12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</si>
  <si>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</si>
  <si>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</si>
  <si>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</si>
  <si>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</si>
  <si>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</si>
  <si>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</si>
  <si>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</si>
  <si>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</si>
  <si>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</si>
  <si>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</si>
  <si>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</si>
  <si>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</si>
  <si>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</si>
  <si>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</si>
  <si>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</si>
  <si>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</si>
  <si>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</si>
  <si>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</si>
  <si>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</si>
  <si>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</si>
  <si>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</si>
  <si>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</si>
  <si>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</si>
  <si>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</si>
  <si>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</si>
  <si>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</si>
  <si>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</si>
  <si>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</si>
  <si>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</si>
  <si>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</si>
  <si>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</si>
  <si>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</si>
  <si>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</si>
  <si>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</si>
  <si>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</si>
  <si>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</si>
  <si>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</si>
  <si>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</si>
  <si>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</si>
  <si>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</si>
  <si>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</si>
  <si>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</si>
  <si>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-0.003743*</t>
  </si>
  <si>
    <t>Long. Mag. (m)</t>
  </si>
  <si>
    <t>* = Integral error  ! = Central error           Conclusion : CONTACT CEA           Duration : 31mn</t>
  </si>
  <si>
    <t>Number of measurement</t>
  </si>
  <si>
    <t>Mean real current</t>
  </si>
  <si>
    <t>Duration : 31mn</t>
  </si>
  <si>
    <t>Dx moy(m)</t>
  </si>
  <si>
    <t>Dy moy(m)</t>
  </si>
  <si>
    <t>Dx moy (mm)</t>
  </si>
  <si>
    <t>Dy moy (mm)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</si>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</sst>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808169"/>
        <c:axId val="48946930"/>
      </c:lineChart>
      <c:catAx>
        <c:axId val="278081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946930"/>
        <c:crosses val="autoZero"/>
        <c:auto val="1"/>
        <c:lblOffset val="100"/>
        <c:noMultiLvlLbl val="0"/>
      </c:catAx>
      <c:valAx>
        <c:axId val="4894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780816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f>-0.002256*1.0033</f>
        <v>-0.0022634448000000006</v>
      </c>
      <c r="C4" s="13">
        <f>-0.003743*1.0033</f>
        <v>-0.0037553519</v>
      </c>
      <c r="D4" s="13">
        <f>-0.003743*1.0033</f>
        <v>-0.0037553519</v>
      </c>
      <c r="E4" s="13">
        <f>-0.003743*1.0033</f>
        <v>-0.0037553519</v>
      </c>
      <c r="F4" s="24">
        <f>-0.002071*1.0033</f>
        <v>-0.0020778343000000003</v>
      </c>
      <c r="G4" s="34">
        <f>-0.011665*1.0033</f>
        <v>-0.011703494500000002</v>
      </c>
    </row>
    <row r="5" spans="1:7" ht="12.75" thickBot="1">
      <c r="A5" s="44" t="s">
        <v>13</v>
      </c>
      <c r="B5" s="45">
        <v>-2.637262</v>
      </c>
      <c r="C5" s="46">
        <v>-0.636712</v>
      </c>
      <c r="D5" s="46">
        <v>0.000792</v>
      </c>
      <c r="E5" s="46">
        <v>1.036193</v>
      </c>
      <c r="F5" s="47">
        <v>2.186772</v>
      </c>
      <c r="G5" s="48">
        <v>3.937137</v>
      </c>
    </row>
    <row r="6" spans="1:7" ht="12.75" thickTop="1">
      <c r="A6" s="6" t="s">
        <v>14</v>
      </c>
      <c r="B6" s="39">
        <v>15.28432</v>
      </c>
      <c r="C6" s="40">
        <v>-48.77557</v>
      </c>
      <c r="D6" s="40">
        <v>46.8564</v>
      </c>
      <c r="E6" s="40">
        <v>-28.00469</v>
      </c>
      <c r="F6" s="41">
        <v>37.42088</v>
      </c>
      <c r="G6" s="42">
        <v>-0.001113615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0.03672833</v>
      </c>
      <c r="C8" s="14">
        <v>1.771695</v>
      </c>
      <c r="D8" s="14">
        <v>1.211986</v>
      </c>
      <c r="E8" s="14">
        <v>2.623668</v>
      </c>
      <c r="F8" s="25">
        <v>1.038827</v>
      </c>
      <c r="G8" s="35">
        <v>1.492802</v>
      </c>
    </row>
    <row r="9" spans="1:7" ht="12">
      <c r="A9" s="20" t="s">
        <v>17</v>
      </c>
      <c r="B9" s="29">
        <v>-0.4255325</v>
      </c>
      <c r="C9" s="14">
        <v>0.1736156</v>
      </c>
      <c r="D9" s="14">
        <v>-0.5541337</v>
      </c>
      <c r="E9" s="14">
        <v>-0.413086</v>
      </c>
      <c r="F9" s="25">
        <v>-1.484332</v>
      </c>
      <c r="G9" s="35">
        <v>-0.4502785</v>
      </c>
    </row>
    <row r="10" spans="1:7" ht="12">
      <c r="A10" s="20" t="s">
        <v>18</v>
      </c>
      <c r="B10" s="29">
        <v>0.399633</v>
      </c>
      <c r="C10" s="14">
        <v>-0.2792896</v>
      </c>
      <c r="D10" s="14">
        <v>0.08915499</v>
      </c>
      <c r="E10" s="14">
        <v>-0.2098572</v>
      </c>
      <c r="F10" s="25">
        <v>-0.4288054</v>
      </c>
      <c r="G10" s="35">
        <v>-0.09538362</v>
      </c>
    </row>
    <row r="11" spans="1:7" ht="12">
      <c r="A11" s="21" t="s">
        <v>19</v>
      </c>
      <c r="B11" s="31">
        <v>3.304744</v>
      </c>
      <c r="C11" s="16">
        <v>3.541842</v>
      </c>
      <c r="D11" s="16">
        <v>3.282259</v>
      </c>
      <c r="E11" s="16">
        <v>3.247568</v>
      </c>
      <c r="F11" s="27">
        <v>14.64027</v>
      </c>
      <c r="G11" s="37">
        <v>4.851595</v>
      </c>
    </row>
    <row r="12" spans="1:7" ht="12">
      <c r="A12" s="20" t="s">
        <v>20</v>
      </c>
      <c r="B12" s="29">
        <v>-0.2841284</v>
      </c>
      <c r="C12" s="14">
        <v>0.04537316</v>
      </c>
      <c r="D12" s="14">
        <v>0.06532701</v>
      </c>
      <c r="E12" s="14">
        <v>0.1541128</v>
      </c>
      <c r="F12" s="25">
        <v>0.1103096</v>
      </c>
      <c r="G12" s="35">
        <v>0.03719635</v>
      </c>
    </row>
    <row r="13" spans="1:7" ht="12">
      <c r="A13" s="20" t="s">
        <v>21</v>
      </c>
      <c r="B13" s="29">
        <v>-0.06017313</v>
      </c>
      <c r="C13" s="14">
        <v>-0.04886102</v>
      </c>
      <c r="D13" s="14">
        <v>-0.226678</v>
      </c>
      <c r="E13" s="14">
        <v>-0.1323089</v>
      </c>
      <c r="F13" s="25">
        <v>-0.1845051</v>
      </c>
      <c r="G13" s="35">
        <v>-0.1314221</v>
      </c>
    </row>
    <row r="14" spans="1:7" ht="12">
      <c r="A14" s="20" t="s">
        <v>22</v>
      </c>
      <c r="B14" s="29">
        <v>-0.01749633</v>
      </c>
      <c r="C14" s="14">
        <v>0.04371567</v>
      </c>
      <c r="D14" s="14">
        <v>0.05994547</v>
      </c>
      <c r="E14" s="14">
        <v>0.03723439</v>
      </c>
      <c r="F14" s="25">
        <v>0.1451907</v>
      </c>
      <c r="G14" s="35">
        <v>0.05068922</v>
      </c>
    </row>
    <row r="15" spans="1:7" ht="12">
      <c r="A15" s="21" t="s">
        <v>23</v>
      </c>
      <c r="B15" s="31">
        <v>-0.3008607</v>
      </c>
      <c r="C15" s="16">
        <v>-0.02384277</v>
      </c>
      <c r="D15" s="16">
        <v>-0.03265328</v>
      </c>
      <c r="E15" s="16">
        <v>-0.06368731</v>
      </c>
      <c r="F15" s="27">
        <v>-0.3342829</v>
      </c>
      <c r="G15" s="37">
        <v>-0.1170501</v>
      </c>
    </row>
    <row r="16" spans="1:7" ht="12">
      <c r="A16" s="20" t="s">
        <v>24</v>
      </c>
      <c r="B16" s="29">
        <v>-0.02725356</v>
      </c>
      <c r="C16" s="14">
        <v>-0.02685061</v>
      </c>
      <c r="D16" s="14">
        <v>-0.02498766</v>
      </c>
      <c r="E16" s="14">
        <v>-0.03018993</v>
      </c>
      <c r="F16" s="25">
        <v>-0.01017138</v>
      </c>
      <c r="G16" s="35">
        <v>-0.02504293</v>
      </c>
    </row>
    <row r="17" spans="1:7" ht="12">
      <c r="A17" s="20" t="s">
        <v>25</v>
      </c>
      <c r="B17" s="29">
        <v>-0.006056616</v>
      </c>
      <c r="C17" s="14">
        <v>-0.01012717</v>
      </c>
      <c r="D17" s="14">
        <v>-0.0004823904</v>
      </c>
      <c r="E17" s="14">
        <v>-0.002079148</v>
      </c>
      <c r="F17" s="25">
        <v>-0.01024739</v>
      </c>
      <c r="G17" s="35">
        <v>-0.005293728</v>
      </c>
    </row>
    <row r="18" spans="1:7" ht="12">
      <c r="A18" s="20" t="s">
        <v>26</v>
      </c>
      <c r="B18" s="29">
        <v>0.02701808</v>
      </c>
      <c r="C18" s="14">
        <v>0.04059231</v>
      </c>
      <c r="D18" s="14">
        <v>0.01784671</v>
      </c>
      <c r="E18" s="14">
        <v>0.02722327</v>
      </c>
      <c r="F18" s="25">
        <v>0.003834695</v>
      </c>
      <c r="G18" s="35">
        <v>0.02504391</v>
      </c>
    </row>
    <row r="19" spans="1:7" ht="12">
      <c r="A19" s="21" t="s">
        <v>27</v>
      </c>
      <c r="B19" s="31">
        <v>-0.1907557</v>
      </c>
      <c r="C19" s="16">
        <v>-0.178766</v>
      </c>
      <c r="D19" s="16">
        <v>-0.1809276</v>
      </c>
      <c r="E19" s="16">
        <v>-0.1755946</v>
      </c>
      <c r="F19" s="27">
        <v>-0.1375033</v>
      </c>
      <c r="G19" s="37">
        <v>-0.1747684</v>
      </c>
    </row>
    <row r="20" spans="1:7" ht="12.75" thickBot="1">
      <c r="A20" s="44" t="s">
        <v>28</v>
      </c>
      <c r="B20" s="45">
        <v>0.001806806</v>
      </c>
      <c r="C20" s="46">
        <v>-0.0007863924</v>
      </c>
      <c r="D20" s="46">
        <v>-0.002052193</v>
      </c>
      <c r="E20" s="46">
        <v>0.0004007961</v>
      </c>
      <c r="F20" s="47">
        <v>-7.821396E-05</v>
      </c>
      <c r="G20" s="48">
        <v>-0.0003352771</v>
      </c>
    </row>
    <row r="21" spans="1:7" ht="12.75" thickTop="1">
      <c r="A21" s="6" t="s">
        <v>29</v>
      </c>
      <c r="B21" s="39">
        <v>51.53547</v>
      </c>
      <c r="C21" s="40">
        <v>15.71964</v>
      </c>
      <c r="D21" s="40">
        <v>45.51463</v>
      </c>
      <c r="E21" s="40">
        <v>14.54161</v>
      </c>
      <c r="F21" s="41">
        <v>-193.1019</v>
      </c>
      <c r="G21" s="43">
        <v>0.002233671</v>
      </c>
    </row>
    <row r="22" spans="1:7" ht="12">
      <c r="A22" s="20" t="s">
        <v>30</v>
      </c>
      <c r="B22" s="29">
        <v>-52.74573</v>
      </c>
      <c r="C22" s="14">
        <v>-12.73426</v>
      </c>
      <c r="D22" s="14">
        <v>0.01584429</v>
      </c>
      <c r="E22" s="14">
        <v>20.72389</v>
      </c>
      <c r="F22" s="25">
        <v>43.73572</v>
      </c>
      <c r="G22" s="36">
        <v>0</v>
      </c>
    </row>
    <row r="23" spans="1:7" ht="12">
      <c r="A23" s="20" t="s">
        <v>31</v>
      </c>
      <c r="B23" s="29">
        <v>-2.511579</v>
      </c>
      <c r="C23" s="14">
        <v>-2.059022</v>
      </c>
      <c r="D23" s="14">
        <v>-1.147256</v>
      </c>
      <c r="E23" s="14">
        <v>-1.844359</v>
      </c>
      <c r="F23" s="25">
        <v>3.553111</v>
      </c>
      <c r="G23" s="35">
        <v>-1.106561</v>
      </c>
    </row>
    <row r="24" spans="1:7" ht="12">
      <c r="A24" s="20" t="s">
        <v>32</v>
      </c>
      <c r="B24" s="29">
        <v>-0.06328804</v>
      </c>
      <c r="C24" s="14">
        <v>-1.043607</v>
      </c>
      <c r="D24" s="14">
        <v>-1.923385</v>
      </c>
      <c r="E24" s="14">
        <v>0.4389583</v>
      </c>
      <c r="F24" s="25">
        <v>0.6784781</v>
      </c>
      <c r="G24" s="35">
        <v>-0.5271454</v>
      </c>
    </row>
    <row r="25" spans="1:7" ht="12">
      <c r="A25" s="20" t="s">
        <v>33</v>
      </c>
      <c r="B25" s="29">
        <v>0.4334786</v>
      </c>
      <c r="C25" s="14">
        <v>-0.9137961</v>
      </c>
      <c r="D25" s="14">
        <v>-0.5998352</v>
      </c>
      <c r="E25" s="14">
        <v>-0.6689874</v>
      </c>
      <c r="F25" s="25">
        <v>-3.424991</v>
      </c>
      <c r="G25" s="35">
        <v>-0.9182243</v>
      </c>
    </row>
    <row r="26" spans="1:7" ht="12">
      <c r="A26" s="21" t="s">
        <v>34</v>
      </c>
      <c r="B26" s="31">
        <v>-0.4674686</v>
      </c>
      <c r="C26" s="16">
        <v>0.2107978</v>
      </c>
      <c r="D26" s="16">
        <v>-0.3308423</v>
      </c>
      <c r="E26" s="16">
        <v>-0.3683696</v>
      </c>
      <c r="F26" s="27">
        <v>2.678578</v>
      </c>
      <c r="G26" s="37">
        <v>0.1711009</v>
      </c>
    </row>
    <row r="27" spans="1:7" ht="12">
      <c r="A27" s="20" t="s">
        <v>35</v>
      </c>
      <c r="B27" s="29">
        <v>-0.07674088</v>
      </c>
      <c r="C27" s="14">
        <v>-0.01065903</v>
      </c>
      <c r="D27" s="14">
        <v>0.2055514</v>
      </c>
      <c r="E27" s="14">
        <v>0.03668325</v>
      </c>
      <c r="F27" s="25">
        <v>0.3970674</v>
      </c>
      <c r="G27" s="35">
        <v>0.09744776</v>
      </c>
    </row>
    <row r="28" spans="1:7" ht="12">
      <c r="A28" s="20" t="s">
        <v>36</v>
      </c>
      <c r="B28" s="29">
        <v>0.1771633</v>
      </c>
      <c r="C28" s="14">
        <v>-0.04264261</v>
      </c>
      <c r="D28" s="14">
        <v>-0.03329182</v>
      </c>
      <c r="E28" s="14">
        <v>0.1440692</v>
      </c>
      <c r="F28" s="25">
        <v>0.06382104</v>
      </c>
      <c r="G28" s="35">
        <v>0.05059016</v>
      </c>
    </row>
    <row r="29" spans="1:7" ht="12">
      <c r="A29" s="20" t="s">
        <v>37</v>
      </c>
      <c r="B29" s="29">
        <v>0.03854493</v>
      </c>
      <c r="C29" s="14">
        <v>-0.03415217</v>
      </c>
      <c r="D29" s="14">
        <v>-0.1158427</v>
      </c>
      <c r="E29" s="14">
        <v>-0.07109847</v>
      </c>
      <c r="F29" s="25">
        <v>-0.05393198</v>
      </c>
      <c r="G29" s="35">
        <v>-0.05479013</v>
      </c>
    </row>
    <row r="30" spans="1:7" ht="12">
      <c r="A30" s="21" t="s">
        <v>38</v>
      </c>
      <c r="B30" s="31">
        <v>0.00515821</v>
      </c>
      <c r="C30" s="16">
        <v>0.0720619</v>
      </c>
      <c r="D30" s="16">
        <v>-0.02446728</v>
      </c>
      <c r="E30" s="16">
        <v>-0.0331758</v>
      </c>
      <c r="F30" s="27">
        <v>0.4157624</v>
      </c>
      <c r="G30" s="37">
        <v>0.05956817</v>
      </c>
    </row>
    <row r="31" spans="1:7" ht="12">
      <c r="A31" s="20" t="s">
        <v>39</v>
      </c>
      <c r="B31" s="29">
        <v>0.03503346</v>
      </c>
      <c r="C31" s="14">
        <v>0.029624</v>
      </c>
      <c r="D31" s="14">
        <v>0.009877589</v>
      </c>
      <c r="E31" s="14">
        <v>0.003740171</v>
      </c>
      <c r="F31" s="25">
        <v>0.02693568</v>
      </c>
      <c r="G31" s="35">
        <v>0.01907262</v>
      </c>
    </row>
    <row r="32" spans="1:7" ht="12">
      <c r="A32" s="20" t="s">
        <v>40</v>
      </c>
      <c r="B32" s="29">
        <v>0.04381714</v>
      </c>
      <c r="C32" s="14">
        <v>0.007624332</v>
      </c>
      <c r="D32" s="14">
        <v>0.04088974</v>
      </c>
      <c r="E32" s="14">
        <v>0.03670425</v>
      </c>
      <c r="F32" s="25">
        <v>0.03278991</v>
      </c>
      <c r="G32" s="35">
        <v>0.0312254</v>
      </c>
    </row>
    <row r="33" spans="1:7" ht="12">
      <c r="A33" s="20" t="s">
        <v>41</v>
      </c>
      <c r="B33" s="29">
        <v>0.04537422</v>
      </c>
      <c r="C33" s="14">
        <v>0.05392503</v>
      </c>
      <c r="D33" s="14">
        <v>0.05266739</v>
      </c>
      <c r="E33" s="14">
        <v>0.05363984</v>
      </c>
      <c r="F33" s="25">
        <v>0.05846441</v>
      </c>
      <c r="G33" s="35">
        <v>0.05291628</v>
      </c>
    </row>
    <row r="34" spans="1:7" ht="12">
      <c r="A34" s="21" t="s">
        <v>42</v>
      </c>
      <c r="B34" s="31">
        <v>0.01122379</v>
      </c>
      <c r="C34" s="16">
        <v>0.02285563</v>
      </c>
      <c r="D34" s="16">
        <v>0.009776565</v>
      </c>
      <c r="E34" s="16">
        <v>0.008919388</v>
      </c>
      <c r="F34" s="27">
        <v>-0.002296647</v>
      </c>
      <c r="G34" s="37">
        <v>0.011332</v>
      </c>
    </row>
    <row r="35" spans="1:7" ht="12.75" thickBot="1">
      <c r="A35" s="22" t="s">
        <v>43</v>
      </c>
      <c r="B35" s="32">
        <v>0.002157848</v>
      </c>
      <c r="C35" s="17">
        <v>-0.004621541</v>
      </c>
      <c r="D35" s="17">
        <v>-0.008363466</v>
      </c>
      <c r="E35" s="17">
        <v>-0.005192163</v>
      </c>
      <c r="F35" s="28">
        <v>-0.00390677</v>
      </c>
      <c r="G35" s="38">
        <v>-0.0045808</v>
      </c>
    </row>
    <row r="36" spans="1:7" ht="12">
      <c r="A36" s="4" t="s">
        <v>44</v>
      </c>
      <c r="B36" s="3">
        <v>21.14258</v>
      </c>
      <c r="C36" s="3">
        <v>21.14563</v>
      </c>
      <c r="D36" s="3">
        <v>21.16394</v>
      </c>
      <c r="E36" s="3">
        <v>21.16699</v>
      </c>
      <c r="F36" s="3">
        <v>21.1853</v>
      </c>
      <c r="G36" s="3"/>
    </row>
    <row r="37" spans="1:6" ht="12">
      <c r="A37" s="4" t="s">
        <v>45</v>
      </c>
      <c r="B37" s="2">
        <v>-0.4089356</v>
      </c>
      <c r="C37" s="2">
        <v>-0.398763</v>
      </c>
      <c r="D37" s="2">
        <v>-0.3931681</v>
      </c>
      <c r="E37" s="2">
        <v>-0.3860474</v>
      </c>
      <c r="F37" s="2">
        <v>-0.3799439</v>
      </c>
    </row>
    <row r="38" spans="1:7" ht="12">
      <c r="A38" s="4" t="s">
        <v>53</v>
      </c>
      <c r="B38" s="2">
        <v>-2.552053E-05</v>
      </c>
      <c r="C38" s="2">
        <v>8.295236E-05</v>
      </c>
      <c r="D38" s="2">
        <v>-7.9656E-05</v>
      </c>
      <c r="E38" s="2">
        <v>4.755654E-05</v>
      </c>
      <c r="F38" s="2">
        <v>-6.217858E-05</v>
      </c>
      <c r="G38" s="2">
        <v>0.0002138851</v>
      </c>
    </row>
    <row r="39" spans="1:7" ht="12.75" thickBot="1">
      <c r="A39" s="4" t="s">
        <v>54</v>
      </c>
      <c r="B39" s="2">
        <v>-8.77449E-05</v>
      </c>
      <c r="C39" s="2">
        <v>-2.661776E-05</v>
      </c>
      <c r="D39" s="2">
        <v>-7.737475E-05</v>
      </c>
      <c r="E39" s="2">
        <v>-2.481929E-05</v>
      </c>
      <c r="F39" s="2">
        <v>0.0003285452</v>
      </c>
      <c r="G39" s="2">
        <v>0.0005910653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3.116623</v>
      </c>
    </row>
    <row r="41" spans="1:6" ht="12">
      <c r="A41" s="5" t="s">
        <v>49</v>
      </c>
      <c r="F41" s="1" t="s">
        <v>52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47" right="0.7086614173228347" top="0" bottom="0" header="0" footer="0.5118110236220472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f>0.002256*1.0033</f>
        <v>0.0022634448000000006</v>
      </c>
      <c r="C4">
        <f>0.003743*1.0033</f>
        <v>0.0037553519</v>
      </c>
      <c r="D4">
        <f>0.003743*1.0033</f>
        <v>0.0037553519</v>
      </c>
      <c r="E4">
        <f>0.003743*1.0033</f>
        <v>0.0037553519</v>
      </c>
      <c r="F4">
        <f>0.002071*1.0033</f>
        <v>0.0020778343000000003</v>
      </c>
      <c r="G4">
        <f>0.011665*1.0033</f>
        <v>0.011703494500000002</v>
      </c>
    </row>
    <row r="5" spans="1:7" ht="12.75">
      <c r="A5" t="s">
        <v>13</v>
      </c>
      <c r="B5">
        <v>-2.637262</v>
      </c>
      <c r="C5">
        <v>-0.636712</v>
      </c>
      <c r="D5">
        <v>0.000792</v>
      </c>
      <c r="E5">
        <v>1.036193</v>
      </c>
      <c r="F5">
        <v>2.186772</v>
      </c>
      <c r="G5">
        <v>3.937137</v>
      </c>
    </row>
    <row r="6" spans="1:7" ht="12.75">
      <c r="A6" t="s">
        <v>14</v>
      </c>
      <c r="B6" s="49">
        <v>15.28432</v>
      </c>
      <c r="C6" s="49">
        <v>-48.77557</v>
      </c>
      <c r="D6" s="49">
        <v>46.8564</v>
      </c>
      <c r="E6" s="49">
        <v>-28.00469</v>
      </c>
      <c r="F6" s="49">
        <v>37.42088</v>
      </c>
      <c r="G6" s="49">
        <v>-0.001113615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0.03672833</v>
      </c>
      <c r="C8" s="49">
        <v>1.771695</v>
      </c>
      <c r="D8" s="49">
        <v>1.211986</v>
      </c>
      <c r="E8" s="49">
        <v>2.623668</v>
      </c>
      <c r="F8" s="49">
        <v>1.038827</v>
      </c>
      <c r="G8" s="49">
        <v>1.492802</v>
      </c>
    </row>
    <row r="9" spans="1:7" ht="12.75">
      <c r="A9" t="s">
        <v>17</v>
      </c>
      <c r="B9" s="49">
        <v>-0.4255325</v>
      </c>
      <c r="C9" s="49">
        <v>0.1736156</v>
      </c>
      <c r="D9" s="49">
        <v>-0.5541337</v>
      </c>
      <c r="E9" s="49">
        <v>-0.413086</v>
      </c>
      <c r="F9" s="49">
        <v>-1.484332</v>
      </c>
      <c r="G9" s="49">
        <v>-0.4502785</v>
      </c>
    </row>
    <row r="10" spans="1:7" ht="12.75">
      <c r="A10" t="s">
        <v>18</v>
      </c>
      <c r="B10" s="49">
        <v>0.399633</v>
      </c>
      <c r="C10" s="49">
        <v>-0.2792896</v>
      </c>
      <c r="D10" s="49">
        <v>0.08915499</v>
      </c>
      <c r="E10" s="49">
        <v>-0.2098572</v>
      </c>
      <c r="F10" s="49">
        <v>-0.4288054</v>
      </c>
      <c r="G10" s="49">
        <v>-0.09538362</v>
      </c>
    </row>
    <row r="11" spans="1:7" ht="12.75">
      <c r="A11" t="s">
        <v>19</v>
      </c>
      <c r="B11" s="49">
        <v>3.304744</v>
      </c>
      <c r="C11" s="49">
        <v>3.541842</v>
      </c>
      <c r="D11" s="49">
        <v>3.282259</v>
      </c>
      <c r="E11" s="49">
        <v>3.247568</v>
      </c>
      <c r="F11" s="49">
        <v>14.64027</v>
      </c>
      <c r="G11" s="49">
        <v>4.851595</v>
      </c>
    </row>
    <row r="12" spans="1:7" ht="12.75">
      <c r="A12" t="s">
        <v>20</v>
      </c>
      <c r="B12" s="49">
        <v>-0.2841284</v>
      </c>
      <c r="C12" s="49">
        <v>0.04537316</v>
      </c>
      <c r="D12" s="49">
        <v>0.06532701</v>
      </c>
      <c r="E12" s="49">
        <v>0.1541128</v>
      </c>
      <c r="F12" s="49">
        <v>0.1103096</v>
      </c>
      <c r="G12" s="49">
        <v>0.03719635</v>
      </c>
    </row>
    <row r="13" spans="1:7" ht="12.75">
      <c r="A13" t="s">
        <v>21</v>
      </c>
      <c r="B13" s="49">
        <v>-0.06017313</v>
      </c>
      <c r="C13" s="49">
        <v>-0.04886102</v>
      </c>
      <c r="D13" s="49">
        <v>-0.226678</v>
      </c>
      <c r="E13" s="49">
        <v>-0.1323089</v>
      </c>
      <c r="F13" s="49">
        <v>-0.1845051</v>
      </c>
      <c r="G13" s="49">
        <v>-0.1314221</v>
      </c>
    </row>
    <row r="14" spans="1:7" ht="12.75">
      <c r="A14" t="s">
        <v>22</v>
      </c>
      <c r="B14" s="49">
        <v>-0.01749633</v>
      </c>
      <c r="C14" s="49">
        <v>0.04371567</v>
      </c>
      <c r="D14" s="49">
        <v>0.05994547</v>
      </c>
      <c r="E14" s="49">
        <v>0.03723439</v>
      </c>
      <c r="F14" s="49">
        <v>0.1451907</v>
      </c>
      <c r="G14" s="49">
        <v>0.05068922</v>
      </c>
    </row>
    <row r="15" spans="1:7" ht="12.75">
      <c r="A15" t="s">
        <v>23</v>
      </c>
      <c r="B15" s="49">
        <v>-0.3008607</v>
      </c>
      <c r="C15" s="49">
        <v>-0.02384277</v>
      </c>
      <c r="D15" s="49">
        <v>-0.03265328</v>
      </c>
      <c r="E15" s="49">
        <v>-0.06368731</v>
      </c>
      <c r="F15" s="49">
        <v>-0.3342829</v>
      </c>
      <c r="G15" s="49">
        <v>-0.1170501</v>
      </c>
    </row>
    <row r="16" spans="1:7" ht="12.75">
      <c r="A16" t="s">
        <v>24</v>
      </c>
      <c r="B16" s="49">
        <v>-0.02725356</v>
      </c>
      <c r="C16" s="49">
        <v>-0.02685061</v>
      </c>
      <c r="D16" s="49">
        <v>-0.02498766</v>
      </c>
      <c r="E16" s="49">
        <v>-0.03018993</v>
      </c>
      <c r="F16" s="49">
        <v>-0.01017138</v>
      </c>
      <c r="G16" s="49">
        <v>-0.02504293</v>
      </c>
    </row>
    <row r="17" spans="1:7" ht="12.75">
      <c r="A17" t="s">
        <v>25</v>
      </c>
      <c r="B17" s="49">
        <v>-0.006056616</v>
      </c>
      <c r="C17" s="49">
        <v>-0.01012717</v>
      </c>
      <c r="D17" s="49">
        <v>-0.0004823904</v>
      </c>
      <c r="E17" s="49">
        <v>-0.002079148</v>
      </c>
      <c r="F17" s="49">
        <v>-0.01024739</v>
      </c>
      <c r="G17" s="49">
        <v>-0.005293728</v>
      </c>
    </row>
    <row r="18" spans="1:7" ht="12.75">
      <c r="A18" t="s">
        <v>26</v>
      </c>
      <c r="B18" s="49">
        <v>0.02701808</v>
      </c>
      <c r="C18" s="49">
        <v>0.04059231</v>
      </c>
      <c r="D18" s="49">
        <v>0.01784671</v>
      </c>
      <c r="E18" s="49">
        <v>0.02722327</v>
      </c>
      <c r="F18" s="49">
        <v>0.003834695</v>
      </c>
      <c r="G18" s="49">
        <v>0.02504391</v>
      </c>
    </row>
    <row r="19" spans="1:7" ht="12.75">
      <c r="A19" t="s">
        <v>27</v>
      </c>
      <c r="B19" s="49">
        <v>-0.1907557</v>
      </c>
      <c r="C19" s="49">
        <v>-0.178766</v>
      </c>
      <c r="D19" s="49">
        <v>-0.1809276</v>
      </c>
      <c r="E19" s="49">
        <v>-0.1755946</v>
      </c>
      <c r="F19" s="49">
        <v>-0.1375033</v>
      </c>
      <c r="G19" s="49">
        <v>-0.1747684</v>
      </c>
    </row>
    <row r="20" spans="1:7" ht="12.75">
      <c r="A20" t="s">
        <v>28</v>
      </c>
      <c r="B20" s="49">
        <v>0.001806806</v>
      </c>
      <c r="C20" s="49">
        <v>-0.0007863924</v>
      </c>
      <c r="D20" s="49">
        <v>-0.002052193</v>
      </c>
      <c r="E20" s="49">
        <v>0.0004007961</v>
      </c>
      <c r="F20" s="49">
        <v>-7.821396E-05</v>
      </c>
      <c r="G20" s="49">
        <v>-0.0003352771</v>
      </c>
    </row>
    <row r="21" spans="1:7" ht="12.75">
      <c r="A21" t="s">
        <v>29</v>
      </c>
      <c r="B21" s="49">
        <v>51.53547</v>
      </c>
      <c r="C21" s="49">
        <v>15.71964</v>
      </c>
      <c r="D21" s="49">
        <v>45.51463</v>
      </c>
      <c r="E21" s="49">
        <v>14.54161</v>
      </c>
      <c r="F21" s="49">
        <v>-193.1019</v>
      </c>
      <c r="G21" s="49">
        <v>0.002233671</v>
      </c>
    </row>
    <row r="22" spans="1:7" ht="12.75">
      <c r="A22" t="s">
        <v>30</v>
      </c>
      <c r="B22" s="49">
        <v>-52.74573</v>
      </c>
      <c r="C22" s="49">
        <v>-12.73426</v>
      </c>
      <c r="D22" s="49">
        <v>0.01584429</v>
      </c>
      <c r="E22" s="49">
        <v>20.72389</v>
      </c>
      <c r="F22" s="49">
        <v>43.73572</v>
      </c>
      <c r="G22" s="49">
        <v>0</v>
      </c>
    </row>
    <row r="23" spans="1:7" ht="12.75">
      <c r="A23" t="s">
        <v>31</v>
      </c>
      <c r="B23" s="49">
        <v>-2.511579</v>
      </c>
      <c r="C23" s="49">
        <v>-2.059022</v>
      </c>
      <c r="D23" s="49">
        <v>-1.147256</v>
      </c>
      <c r="E23" s="49">
        <v>-1.844359</v>
      </c>
      <c r="F23" s="49">
        <v>3.553111</v>
      </c>
      <c r="G23" s="49">
        <v>-1.106561</v>
      </c>
    </row>
    <row r="24" spans="1:7" ht="12.75">
      <c r="A24" t="s">
        <v>32</v>
      </c>
      <c r="B24" s="49">
        <v>-0.06328804</v>
      </c>
      <c r="C24" s="49">
        <v>-1.043607</v>
      </c>
      <c r="D24" s="49">
        <v>-1.923385</v>
      </c>
      <c r="E24" s="49">
        <v>0.4389583</v>
      </c>
      <c r="F24" s="49">
        <v>0.6784781</v>
      </c>
      <c r="G24" s="49">
        <v>-0.5271454</v>
      </c>
    </row>
    <row r="25" spans="1:7" ht="12.75">
      <c r="A25" t="s">
        <v>33</v>
      </c>
      <c r="B25" s="49">
        <v>0.4334786</v>
      </c>
      <c r="C25" s="49">
        <v>-0.9137961</v>
      </c>
      <c r="D25" s="49">
        <v>-0.5998352</v>
      </c>
      <c r="E25" s="49">
        <v>-0.6689874</v>
      </c>
      <c r="F25" s="49">
        <v>-3.424991</v>
      </c>
      <c r="G25" s="49">
        <v>-0.9182243</v>
      </c>
    </row>
    <row r="26" spans="1:7" ht="12.75">
      <c r="A26" t="s">
        <v>34</v>
      </c>
      <c r="B26" s="49">
        <v>-0.4674686</v>
      </c>
      <c r="C26" s="49">
        <v>0.2107978</v>
      </c>
      <c r="D26" s="49">
        <v>-0.3308423</v>
      </c>
      <c r="E26" s="49">
        <v>-0.3683696</v>
      </c>
      <c r="F26" s="49">
        <v>2.678578</v>
      </c>
      <c r="G26" s="49">
        <v>0.1711009</v>
      </c>
    </row>
    <row r="27" spans="1:7" ht="12.75">
      <c r="A27" t="s">
        <v>35</v>
      </c>
      <c r="B27" s="49">
        <v>-0.07674088</v>
      </c>
      <c r="C27" s="49">
        <v>-0.01065903</v>
      </c>
      <c r="D27" s="49">
        <v>0.2055514</v>
      </c>
      <c r="E27" s="49">
        <v>0.03668325</v>
      </c>
      <c r="F27" s="49">
        <v>0.3970674</v>
      </c>
      <c r="G27" s="49">
        <v>0.09744776</v>
      </c>
    </row>
    <row r="28" spans="1:7" ht="12.75">
      <c r="A28" t="s">
        <v>36</v>
      </c>
      <c r="B28" s="49">
        <v>0.1771633</v>
      </c>
      <c r="C28" s="49">
        <v>-0.04264261</v>
      </c>
      <c r="D28" s="49">
        <v>-0.03329182</v>
      </c>
      <c r="E28" s="49">
        <v>0.1440692</v>
      </c>
      <c r="F28" s="49">
        <v>0.06382104</v>
      </c>
      <c r="G28" s="49">
        <v>0.05059016</v>
      </c>
    </row>
    <row r="29" spans="1:7" ht="12.75">
      <c r="A29" t="s">
        <v>37</v>
      </c>
      <c r="B29" s="49">
        <v>0.03854493</v>
      </c>
      <c r="C29" s="49">
        <v>-0.03415217</v>
      </c>
      <c r="D29" s="49">
        <v>-0.1158427</v>
      </c>
      <c r="E29" s="49">
        <v>-0.07109847</v>
      </c>
      <c r="F29" s="49">
        <v>-0.05393198</v>
      </c>
      <c r="G29" s="49">
        <v>-0.05479013</v>
      </c>
    </row>
    <row r="30" spans="1:7" ht="12.75">
      <c r="A30" t="s">
        <v>38</v>
      </c>
      <c r="B30" s="49">
        <v>0.00515821</v>
      </c>
      <c r="C30" s="49">
        <v>0.0720619</v>
      </c>
      <c r="D30" s="49">
        <v>-0.02446728</v>
      </c>
      <c r="E30" s="49">
        <v>-0.0331758</v>
      </c>
      <c r="F30" s="49">
        <v>0.4157624</v>
      </c>
      <c r="G30" s="49">
        <v>0.05956817</v>
      </c>
    </row>
    <row r="31" spans="1:7" ht="12.75">
      <c r="A31" t="s">
        <v>39</v>
      </c>
      <c r="B31" s="49">
        <v>0.03503346</v>
      </c>
      <c r="C31" s="49">
        <v>0.029624</v>
      </c>
      <c r="D31" s="49">
        <v>0.009877589</v>
      </c>
      <c r="E31" s="49">
        <v>0.003740171</v>
      </c>
      <c r="F31" s="49">
        <v>0.02693568</v>
      </c>
      <c r="G31" s="49">
        <v>0.01907262</v>
      </c>
    </row>
    <row r="32" spans="1:7" ht="12.75">
      <c r="A32" t="s">
        <v>40</v>
      </c>
      <c r="B32" s="49">
        <v>0.04381714</v>
      </c>
      <c r="C32" s="49">
        <v>0.007624332</v>
      </c>
      <c r="D32" s="49">
        <v>0.04088974</v>
      </c>
      <c r="E32" s="49">
        <v>0.03670425</v>
      </c>
      <c r="F32" s="49">
        <v>0.03278991</v>
      </c>
      <c r="G32" s="49">
        <v>0.0312254</v>
      </c>
    </row>
    <row r="33" spans="1:7" ht="12.75">
      <c r="A33" t="s">
        <v>41</v>
      </c>
      <c r="B33" s="49">
        <v>0.04537422</v>
      </c>
      <c r="C33" s="49">
        <v>0.05392503</v>
      </c>
      <c r="D33" s="49">
        <v>0.05266739</v>
      </c>
      <c r="E33" s="49">
        <v>0.05363984</v>
      </c>
      <c r="F33" s="49">
        <v>0.05846441</v>
      </c>
      <c r="G33" s="49">
        <v>0.05291628</v>
      </c>
    </row>
    <row r="34" spans="1:7" ht="12.75">
      <c r="A34" t="s">
        <v>42</v>
      </c>
      <c r="B34" s="49">
        <v>0.01122379</v>
      </c>
      <c r="C34" s="49">
        <v>0.02285563</v>
      </c>
      <c r="D34" s="49">
        <v>0.009776565</v>
      </c>
      <c r="E34" s="49">
        <v>0.008919388</v>
      </c>
      <c r="F34" s="49">
        <v>-0.002296647</v>
      </c>
      <c r="G34" s="49">
        <v>0.011332</v>
      </c>
    </row>
    <row r="35" spans="1:7" ht="12.75">
      <c r="A35" t="s">
        <v>43</v>
      </c>
      <c r="B35" s="49">
        <v>0.002157848</v>
      </c>
      <c r="C35" s="49">
        <v>-0.004621541</v>
      </c>
      <c r="D35" s="49">
        <v>-0.008363466</v>
      </c>
      <c r="E35" s="49">
        <v>-0.005192163</v>
      </c>
      <c r="F35" s="49">
        <v>-0.00390677</v>
      </c>
      <c r="G35" s="49">
        <v>-0.0045808</v>
      </c>
    </row>
    <row r="36" spans="1:6" ht="12.75">
      <c r="A36" t="s">
        <v>44</v>
      </c>
      <c r="B36" s="49">
        <v>21.14258</v>
      </c>
      <c r="C36" s="49">
        <v>21.14563</v>
      </c>
      <c r="D36" s="49">
        <v>21.16394</v>
      </c>
      <c r="E36" s="49">
        <v>21.16699</v>
      </c>
      <c r="F36" s="49">
        <v>21.1853</v>
      </c>
    </row>
    <row r="37" spans="1:6" ht="12.75">
      <c r="A37" t="s">
        <v>45</v>
      </c>
      <c r="B37" s="49">
        <v>-0.4089356</v>
      </c>
      <c r="C37" s="49">
        <v>-0.398763</v>
      </c>
      <c r="D37" s="49">
        <v>-0.3931681</v>
      </c>
      <c r="E37" s="49">
        <v>-0.3860474</v>
      </c>
      <c r="F37" s="49">
        <v>-0.3799439</v>
      </c>
    </row>
    <row r="38" spans="1:7" ht="12.75">
      <c r="A38" t="s">
        <v>55</v>
      </c>
      <c r="B38" s="49">
        <v>-2.552053E-05</v>
      </c>
      <c r="C38" s="49">
        <v>8.295236E-05</v>
      </c>
      <c r="D38" s="49">
        <v>-7.9656E-05</v>
      </c>
      <c r="E38" s="49">
        <v>4.755654E-05</v>
      </c>
      <c r="F38" s="49">
        <v>-6.217858E-05</v>
      </c>
      <c r="G38" s="49">
        <v>0.0002138851</v>
      </c>
    </row>
    <row r="39" spans="1:7" ht="12.75">
      <c r="A39" t="s">
        <v>56</v>
      </c>
      <c r="B39" s="49">
        <v>-8.77449E-05</v>
      </c>
      <c r="C39" s="49">
        <v>-2.661776E-05</v>
      </c>
      <c r="D39" s="49">
        <v>-7.737475E-05</v>
      </c>
      <c r="E39" s="49">
        <v>-2.481929E-05</v>
      </c>
      <c r="F39" s="49">
        <v>0.0003285452</v>
      </c>
      <c r="G39" s="49">
        <v>0.0005910653</v>
      </c>
    </row>
    <row r="40" spans="2:5" ht="12.75">
      <c r="B40" t="s">
        <v>46</v>
      </c>
      <c r="C40" t="s">
        <v>47</v>
      </c>
      <c r="D40" t="s">
        <v>48</v>
      </c>
      <c r="E40">
        <v>3.116623</v>
      </c>
    </row>
    <row r="42" ht="12.75">
      <c r="A42" t="s">
        <v>49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-2.5520527072718037E-05</v>
      </c>
      <c r="C50">
        <f>-0.017/(C7*C7+C22*C22)*(C21*C22+C6*C7)</f>
        <v>8.295236474038977E-05</v>
      </c>
      <c r="D50">
        <f>-0.017/(D7*D7+D22*D22)*(D21*D22+D6*D7)</f>
        <v>-7.965600259478952E-05</v>
      </c>
      <c r="E50">
        <f>-0.017/(E7*E7+E22*E22)*(E21*E22+E6*E7)</f>
        <v>4.755653777093316E-05</v>
      </c>
      <c r="F50">
        <f>-0.017/(F7*F7+F22*F22)*(F21*F22+F6*F7)</f>
        <v>-6.217858003283356E-05</v>
      </c>
      <c r="G50">
        <f>(B50*B$4+C50*C$4+D50*D$4+E50*E$4+F50*F$4)/SUM(B$4:F$4)</f>
        <v>2.568948356604775E-07</v>
      </c>
    </row>
    <row r="51" spans="1:7" ht="12.75">
      <c r="A51" t="s">
        <v>58</v>
      </c>
      <c r="B51">
        <f>-0.017/(B7*B7+B22*B22)*(B21*B7-B6*B22)</f>
        <v>-8.774490888304353E-05</v>
      </c>
      <c r="C51">
        <f>-0.017/(C7*C7+C22*C22)*(C21*C7-C6*C22)</f>
        <v>-2.661775430197811E-05</v>
      </c>
      <c r="D51">
        <f>-0.017/(D7*D7+D22*D22)*(D21*D7-D6*D22)</f>
        <v>-7.737474479071946E-05</v>
      </c>
      <c r="E51">
        <f>-0.017/(E7*E7+E22*E22)*(E21*E7-E6*E22)</f>
        <v>-2.481929264575457E-05</v>
      </c>
      <c r="F51">
        <f>-0.017/(F7*F7+F22*F22)*(F21*F7-F6*F22)</f>
        <v>0.00032854517249663136</v>
      </c>
      <c r="G51">
        <f>(B51*B$4+C51*C$4+D51*D$4+E51*E$4+F51*F$4)/SUM(B$4:F$4)</f>
        <v>2.0699493658460024E-08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9999.97396287096</v>
      </c>
      <c r="C62">
        <f>C7+(2/0.017)*(C8*C50-C23*C51)</f>
        <v>10000.010842323312</v>
      </c>
      <c r="D62">
        <f>D7+(2/0.017)*(D8*D50-D23*D51)</f>
        <v>9999.97819875292</v>
      </c>
      <c r="E62">
        <f>E7+(2/0.017)*(E8*E50-E23*E51)</f>
        <v>10000.009293750656</v>
      </c>
      <c r="F62">
        <f>F7+(2/0.017)*(F8*F50-F23*F51)</f>
        <v>9999.855064675981</v>
      </c>
    </row>
    <row r="63" spans="1:6" ht="12.75">
      <c r="A63" t="s">
        <v>66</v>
      </c>
      <c r="B63">
        <f>B8+(3/0.017)*(B9*B50-B24*B51)</f>
        <v>0.03766479065589146</v>
      </c>
      <c r="C63">
        <f>C8+(3/0.017)*(C9*C50-C24*C51)</f>
        <v>1.7693344146815289</v>
      </c>
      <c r="D63">
        <f>D8+(3/0.017)*(D9*D50-D24*D51)</f>
        <v>1.1935128209298405</v>
      </c>
      <c r="E63">
        <f>E8+(3/0.017)*(E9*E50-E24*E51)</f>
        <v>2.6221238284491775</v>
      </c>
      <c r="F63">
        <f>F8+(3/0.017)*(F9*F50-F24*F51)</f>
        <v>1.0157769326454604</v>
      </c>
    </row>
    <row r="64" spans="1:6" ht="12.75">
      <c r="A64" t="s">
        <v>67</v>
      </c>
      <c r="B64">
        <f>B9+(4/0.017)*(B10*B50-B25*B51)</f>
        <v>-0.4189826893025652</v>
      </c>
      <c r="C64">
        <f>C9+(4/0.017)*(C10*C50-C25*C51)</f>
        <v>0.1624412628613404</v>
      </c>
      <c r="D64">
        <f>D9+(4/0.017)*(D10*D50-D25*D51)</f>
        <v>-0.5667251883838279</v>
      </c>
      <c r="E64">
        <f>E9+(4/0.017)*(E10*E50-E25*E51)</f>
        <v>-0.4193410296271117</v>
      </c>
      <c r="F64">
        <f>F9+(4/0.017)*(F10*F50-F25*F51)</f>
        <v>-1.2132904071113362</v>
      </c>
    </row>
    <row r="65" spans="1:6" ht="12.75">
      <c r="A65" t="s">
        <v>68</v>
      </c>
      <c r="B65">
        <f>B10+(5/0.017)*(B11*B50-B26*B51)</f>
        <v>0.3627633534020334</v>
      </c>
      <c r="C65">
        <f>C10+(5/0.017)*(C11*C50-C26*C51)</f>
        <v>-0.19122632544569734</v>
      </c>
      <c r="D65">
        <f>D10+(5/0.017)*(D11*D50-D26*D51)</f>
        <v>0.004728381191398276</v>
      </c>
      <c r="E65">
        <f>E10+(5/0.017)*(E11*E50-E26*E51)</f>
        <v>-0.16712178313191933</v>
      </c>
      <c r="F65">
        <f>F10+(5/0.017)*(F11*F50-F26*F51)</f>
        <v>-0.9553774796920512</v>
      </c>
    </row>
    <row r="66" spans="1:6" ht="12.75">
      <c r="A66" t="s">
        <v>69</v>
      </c>
      <c r="B66">
        <f>B11+(6/0.017)*(B12*B50-B27*B51)</f>
        <v>3.3049266417651024</v>
      </c>
      <c r="C66">
        <f>C11+(6/0.017)*(C12*C50-C27*C51)</f>
        <v>3.5430702675798025</v>
      </c>
      <c r="D66">
        <f>D11+(6/0.017)*(D12*D50-D27*D51)</f>
        <v>3.2860357524605783</v>
      </c>
      <c r="E66">
        <f>E11+(6/0.017)*(E12*E50-E27*E51)</f>
        <v>3.2504760671215758</v>
      </c>
      <c r="F66">
        <f>F11+(6/0.017)*(F12*F50-F27*F51)</f>
        <v>14.591806421746666</v>
      </c>
    </row>
    <row r="67" spans="1:6" ht="12.75">
      <c r="A67" t="s">
        <v>70</v>
      </c>
      <c r="B67">
        <f>B12+(7/0.017)*(B13*B50-B28*B51)</f>
        <v>-0.27709511804329756</v>
      </c>
      <c r="C67">
        <f>C12+(7/0.017)*(C13*C50-C28*C51)</f>
        <v>0.043236847430657775</v>
      </c>
      <c r="D67">
        <f>D12+(7/0.017)*(D13*D50-D28*D51)</f>
        <v>0.0717012582917907</v>
      </c>
      <c r="E67">
        <f>E12+(7/0.017)*(E13*E50-E28*E51)</f>
        <v>0.15299425865001845</v>
      </c>
      <c r="F67">
        <f>F12+(7/0.017)*(F13*F50-F28*F51)</f>
        <v>0.10639955257163004</v>
      </c>
    </row>
    <row r="68" spans="1:6" ht="12.75">
      <c r="A68" t="s">
        <v>71</v>
      </c>
      <c r="B68">
        <f>B13+(8/0.017)*(B14*B50-B29*B51)</f>
        <v>-0.05837141850155694</v>
      </c>
      <c r="C68">
        <f>C13+(8/0.017)*(C14*C50-C29*C51)</f>
        <v>-0.047582307466931234</v>
      </c>
      <c r="D68">
        <f>D13+(8/0.017)*(D14*D50-D29*D51)</f>
        <v>-0.23314308981752177</v>
      </c>
      <c r="E68">
        <f>E13+(8/0.017)*(E14*E50-E29*E51)</f>
        <v>-0.13230601767490954</v>
      </c>
      <c r="F68">
        <f>F13+(8/0.017)*(F14*F50-F29*F51)</f>
        <v>-0.1804150575942533</v>
      </c>
    </row>
    <row r="69" spans="1:6" ht="12.75">
      <c r="A69" t="s">
        <v>72</v>
      </c>
      <c r="B69">
        <f>B14+(9/0.017)*(B15*B50-B30*B51)</f>
        <v>-0.013191825720397145</v>
      </c>
      <c r="C69">
        <f>C14+(9/0.017)*(C15*C50-C30*C51)</f>
        <v>0.043684070362203085</v>
      </c>
      <c r="D69">
        <f>D14+(9/0.017)*(D15*D50-D30*D51)</f>
        <v>0.06032023011153929</v>
      </c>
      <c r="E69">
        <f>E14+(9/0.017)*(E15*E50-E30*E51)</f>
        <v>0.035195017607499386</v>
      </c>
      <c r="F69">
        <f>F14+(9/0.017)*(F15*F50-F30*F51)</f>
        <v>0.08387873291945873</v>
      </c>
    </row>
    <row r="70" spans="1:6" ht="12.75">
      <c r="A70" t="s">
        <v>73</v>
      </c>
      <c r="B70">
        <f>B15+(10/0.017)*(B16*B50-B31*B51)</f>
        <v>-0.2986433276639025</v>
      </c>
      <c r="C70">
        <f>C15+(10/0.017)*(C16*C50-C31*C51)</f>
        <v>-0.024689121318105973</v>
      </c>
      <c r="D70">
        <f>D15+(10/0.017)*(D16*D50-D31*D51)</f>
        <v>-0.03103287233069392</v>
      </c>
      <c r="E70">
        <f>E15+(10/0.017)*(E16*E50-E31*E51)</f>
        <v>-0.06447725126338391</v>
      </c>
      <c r="F70">
        <f>F15+(10/0.017)*(F16*F50-F31*F51)</f>
        <v>-0.33911651509796453</v>
      </c>
    </row>
    <row r="71" spans="1:6" ht="12.75">
      <c r="A71" t="s">
        <v>74</v>
      </c>
      <c r="B71">
        <f>B16+(11/0.017)*(B17*B50-B32*B51)</f>
        <v>-0.024665778300968305</v>
      </c>
      <c r="C71">
        <f>C16+(11/0.017)*(C17*C50-C32*C51)</f>
        <v>-0.027262870655358085</v>
      </c>
      <c r="D71">
        <f>D16+(11/0.017)*(D17*D50-D32*D51)</f>
        <v>-0.02291561039010925</v>
      </c>
      <c r="E71">
        <f>E16+(11/0.017)*(E17*E50-E32*E51)</f>
        <v>-0.02966445583184145</v>
      </c>
      <c r="F71">
        <f>F16+(11/0.017)*(F17*F50-F32*F51)</f>
        <v>-0.016729837838612937</v>
      </c>
    </row>
    <row r="72" spans="1:6" ht="12.75">
      <c r="A72" t="s">
        <v>75</v>
      </c>
      <c r="B72">
        <f>B17+(12/0.017)*(B18*B50-B33*B51)</f>
        <v>-0.003732963418273193</v>
      </c>
      <c r="C72">
        <f>C17+(12/0.017)*(C18*C50-C33*C51)</f>
        <v>-0.006737105550088162</v>
      </c>
      <c r="D72">
        <f>D17+(12/0.017)*(D18*D50-D33*D51)</f>
        <v>0.001390688387276354</v>
      </c>
      <c r="E72">
        <f>E17+(12/0.017)*(E18*E50-E33*E51)</f>
        <v>-0.00022553810275193148</v>
      </c>
      <c r="F72">
        <f>F17+(12/0.017)*(F18*F50-F33*F51)</f>
        <v>-0.023974426864698438</v>
      </c>
    </row>
    <row r="73" spans="1:6" ht="12.75">
      <c r="A73" t="s">
        <v>76</v>
      </c>
      <c r="B73">
        <f>B18+(13/0.017)*(B19*B50-B34*B51)</f>
        <v>0.03149391609888059</v>
      </c>
      <c r="C73">
        <f>C18+(13/0.017)*(C19*C50-C34*C51)</f>
        <v>0.02971765943597019</v>
      </c>
      <c r="D73">
        <f>D18+(13/0.017)*(D19*D50-D34*D51)</f>
        <v>0.029446096574080052</v>
      </c>
      <c r="E73">
        <f>E18+(13/0.017)*(E19*E50-E34*E51)</f>
        <v>0.021006747750492633</v>
      </c>
      <c r="F73">
        <f>F18+(13/0.017)*(F19*F50-F34*F51)</f>
        <v>0.01094975729246463</v>
      </c>
    </row>
    <row r="74" spans="1:6" ht="12.75">
      <c r="A74" t="s">
        <v>77</v>
      </c>
      <c r="B74">
        <f>B19+(14/0.017)*(B20*B50-B35*B51)</f>
        <v>-0.1906377462655368</v>
      </c>
      <c r="C74">
        <f>C19+(14/0.017)*(C20*C50-C35*C51)</f>
        <v>-0.17892102788990574</v>
      </c>
      <c r="D74">
        <f>D19+(14/0.017)*(D20*D50-D35*D51)</f>
        <v>-0.18132590128172704</v>
      </c>
      <c r="E74">
        <f>E19+(14/0.017)*(E20*E50-E35*E51)</f>
        <v>-0.17568502792548865</v>
      </c>
      <c r="F74">
        <f>F19+(14/0.017)*(F20*F50-F35*F51)</f>
        <v>-0.13644225345933136</v>
      </c>
    </row>
    <row r="75" spans="1:6" ht="12.75">
      <c r="A75" t="s">
        <v>78</v>
      </c>
      <c r="B75" s="49">
        <f>B20</f>
        <v>0.001806806</v>
      </c>
      <c r="C75" s="49">
        <f>C20</f>
        <v>-0.0007863924</v>
      </c>
      <c r="D75" s="49">
        <f>D20</f>
        <v>-0.002052193</v>
      </c>
      <c r="E75" s="49">
        <f>E20</f>
        <v>0.0004007961</v>
      </c>
      <c r="F75" s="49">
        <f>F20</f>
        <v>-7.821396E-05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-52.73856834165935</v>
      </c>
      <c r="C82">
        <f>C22+(2/0.017)*(C8*C51+C23*C50)</f>
        <v>-12.759902268960063</v>
      </c>
      <c r="D82">
        <f>D22+(2/0.017)*(D8*D51+D23*D50)</f>
        <v>0.01556296287917211</v>
      </c>
      <c r="E82">
        <f>E22+(2/0.017)*(E8*E51+E23*E50)</f>
        <v>20.705910127959534</v>
      </c>
      <c r="F82">
        <f>F22+(2/0.017)*(F8*F51+F23*F50)</f>
        <v>43.749881670497665</v>
      </c>
    </row>
    <row r="83" spans="1:6" ht="12.75">
      <c r="A83" t="s">
        <v>81</v>
      </c>
      <c r="B83">
        <f>B23+(3/0.017)*(B9*B51+B24*B50)</f>
        <v>-2.5047048609569162</v>
      </c>
      <c r="C83">
        <f>C23+(3/0.017)*(C9*C51+C24*C50)</f>
        <v>-2.075114516334132</v>
      </c>
      <c r="D83">
        <f>D23+(3/0.017)*(D9*D51+D24*D50)</f>
        <v>-1.1126527445585501</v>
      </c>
      <c r="E83">
        <f>E23+(3/0.017)*(E9*E51+E24*E50)</f>
        <v>-1.838865851888998</v>
      </c>
      <c r="F83">
        <f>F23+(3/0.017)*(F9*F51+F24*F50)</f>
        <v>3.4596068380311213</v>
      </c>
    </row>
    <row r="84" spans="1:6" ht="12.75">
      <c r="A84" t="s">
        <v>82</v>
      </c>
      <c r="B84">
        <f>B24+(4/0.017)*(B10*B51+B25*B50)</f>
        <v>-0.074141772592565</v>
      </c>
      <c r="C84">
        <f>C24+(4/0.017)*(C10*C51+C25*C50)</f>
        <v>-1.0596934671608582</v>
      </c>
      <c r="D84">
        <f>D24+(4/0.017)*(D10*D51+D25*D50)</f>
        <v>-1.91376567537657</v>
      </c>
      <c r="E84">
        <f>E24+(4/0.017)*(E10*E51+E25*E50)</f>
        <v>0.43269801357746834</v>
      </c>
      <c r="F84">
        <f>F24+(4/0.017)*(F10*F51+F25*F50)</f>
        <v>0.6954378959752348</v>
      </c>
    </row>
    <row r="85" spans="1:6" ht="12.75">
      <c r="A85" t="s">
        <v>83</v>
      </c>
      <c r="B85">
        <f>B25+(5/0.017)*(B11*B51+B26*B50)</f>
        <v>0.3517008305588708</v>
      </c>
      <c r="C85">
        <f>C25+(5/0.017)*(C11*C51+C26*C50)</f>
        <v>-0.9363813071001044</v>
      </c>
      <c r="D85">
        <f>D25+(5/0.017)*(D11*D51+D26*D50)</f>
        <v>-0.6667794286337576</v>
      </c>
      <c r="E85">
        <f>E25+(5/0.017)*(E11*E51+E26*E50)</f>
        <v>-0.6978464362867799</v>
      </c>
      <c r="F85">
        <f>F25+(5/0.017)*(F11*F51+F26*F50)</f>
        <v>-2.059273395294097</v>
      </c>
    </row>
    <row r="86" spans="1:6" ht="12.75">
      <c r="A86" t="s">
        <v>84</v>
      </c>
      <c r="B86">
        <f>B26+(6/0.017)*(B12*B51+B27*B50)</f>
        <v>-0.4579782629618674</v>
      </c>
      <c r="C86">
        <f>C26+(6/0.017)*(C12*C51+C27*C50)</f>
        <v>0.21005947410501538</v>
      </c>
      <c r="D86">
        <f>D26+(6/0.017)*(D12*D51+D27*D50)</f>
        <v>-0.3384051459688659</v>
      </c>
      <c r="E86">
        <f>E26+(6/0.017)*(E12*E51+E27*E50)</f>
        <v>-0.36910387375981335</v>
      </c>
      <c r="F86">
        <f>F26+(6/0.017)*(F12*F51+F27*F50)</f>
        <v>2.6826553880414252</v>
      </c>
    </row>
    <row r="87" spans="1:6" ht="12.75">
      <c r="A87" t="s">
        <v>85</v>
      </c>
      <c r="B87">
        <f>B27+(7/0.017)*(B13*B51+B28*B50)</f>
        <v>-0.07642852146436421</v>
      </c>
      <c r="C87">
        <f>C27+(7/0.017)*(C13*C51+C28*C50)</f>
        <v>-0.011580038411193358</v>
      </c>
      <c r="D87">
        <f>D27+(7/0.017)*(D13*D51+D28*D50)</f>
        <v>0.21386535999410775</v>
      </c>
      <c r="E87">
        <f>E27+(7/0.017)*(E13*E51+E28*E50)</f>
        <v>0.04085658644830365</v>
      </c>
      <c r="F87">
        <f>F27+(7/0.017)*(F13*F51+F28*F50)</f>
        <v>0.37047293347964777</v>
      </c>
    </row>
    <row r="88" spans="1:6" ht="12.75">
      <c r="A88" t="s">
        <v>86</v>
      </c>
      <c r="B88">
        <f>B28+(8/0.017)*(B14*B51+B29*B50)</f>
        <v>0.17742284209508546</v>
      </c>
      <c r="C88">
        <f>C28+(8/0.017)*(C14*C51+C29*C50)</f>
        <v>-0.044523370576810425</v>
      </c>
      <c r="D88">
        <f>D28+(8/0.017)*(D14*D51+D29*D50)</f>
        <v>-0.031132148955681085</v>
      </c>
      <c r="E88">
        <f>E28+(8/0.017)*(E14*E51+E29*E50)</f>
        <v>0.14204316315486742</v>
      </c>
      <c r="F88">
        <f>F28+(8/0.017)*(F14*F51+F29*F50)</f>
        <v>0.08784697765231333</v>
      </c>
    </row>
    <row r="89" spans="1:6" ht="12.75">
      <c r="A89" t="s">
        <v>87</v>
      </c>
      <c r="B89">
        <f>B29+(9/0.017)*(B15*B51+B30*B50)</f>
        <v>0.05245117648413719</v>
      </c>
      <c r="C89">
        <f>C29+(9/0.017)*(C15*C51+C30*C50)</f>
        <v>-0.030651516231893144</v>
      </c>
      <c r="D89">
        <f>D29+(9/0.017)*(D15*D51+D30*D50)</f>
        <v>-0.11347331503931024</v>
      </c>
      <c r="E89">
        <f>E29+(9/0.017)*(E15*E51+E30*E50)</f>
        <v>-0.07109690940056648</v>
      </c>
      <c r="F89">
        <f>F29+(9/0.017)*(F15*F51+F30*F50)</f>
        <v>-0.12576179990329142</v>
      </c>
    </row>
    <row r="90" spans="1:6" ht="12.75">
      <c r="A90" t="s">
        <v>88</v>
      </c>
      <c r="B90">
        <f>B30+(10/0.017)*(B16*B51+B31*B50)</f>
        <v>0.006038968102680927</v>
      </c>
      <c r="C90">
        <f>C30+(10/0.017)*(C16*C51+C31*C50)</f>
        <v>0.07392783164288678</v>
      </c>
      <c r="D90">
        <f>D30+(10/0.017)*(D16*D51+D31*D50)</f>
        <v>-0.023792806729174703</v>
      </c>
      <c r="E90">
        <f>E30+(10/0.017)*(E16*E51+E31*E50)</f>
        <v>-0.03263041041702582</v>
      </c>
      <c r="F90">
        <f>F30+(10/0.017)*(F16*F51+F31*F50)</f>
        <v>0.4128114705110308</v>
      </c>
    </row>
    <row r="91" spans="1:6" ht="12.75">
      <c r="A91" t="s">
        <v>89</v>
      </c>
      <c r="B91">
        <f>B31+(11/0.017)*(B17*B51+B32*B50)</f>
        <v>0.034653766342696804</v>
      </c>
      <c r="C91">
        <f>C31+(11/0.017)*(C17*C51+C32*C50)</f>
        <v>0.030207659282929535</v>
      </c>
      <c r="D91">
        <f>D31+(11/0.017)*(D17*D51+D32*D50)</f>
        <v>0.007794196504943616</v>
      </c>
      <c r="E91">
        <f>E31+(11/0.017)*(E17*E51+E32*E50)</f>
        <v>0.004903019845622982</v>
      </c>
      <c r="F91">
        <f>F31+(11/0.017)*(F17*F51+F32*F50)</f>
        <v>0.023437964344568157</v>
      </c>
    </row>
    <row r="92" spans="1:6" ht="12.75">
      <c r="A92" t="s">
        <v>90</v>
      </c>
      <c r="B92">
        <f>B32+(12/0.017)*(B18*B51+B33*B50)</f>
        <v>0.041326312015735354</v>
      </c>
      <c r="C92">
        <f>C32+(12/0.017)*(C18*C51+C33*C50)</f>
        <v>0.010019202086870634</v>
      </c>
      <c r="D92">
        <f>D32+(12/0.017)*(D18*D51+D33*D50)</f>
        <v>0.03695362819804369</v>
      </c>
      <c r="E92">
        <f>E32+(12/0.017)*(E18*E51+E33*E50)</f>
        <v>0.03802796489794053</v>
      </c>
      <c r="F92">
        <f>F32+(12/0.017)*(F18*F51+F33*F50)</f>
        <v>0.031113182847522052</v>
      </c>
    </row>
    <row r="93" spans="1:6" ht="12.75">
      <c r="A93" t="s">
        <v>91</v>
      </c>
      <c r="B93">
        <f>B33+(13/0.017)*(B19*B51+B34*B50)</f>
        <v>0.05795470577795764</v>
      </c>
      <c r="C93">
        <f>C33+(13/0.017)*(C19*C51+C34*C50)</f>
        <v>0.05901359554598968</v>
      </c>
      <c r="D93">
        <f>D33+(13/0.017)*(D19*D51+D34*D50)</f>
        <v>0.06277715719127414</v>
      </c>
      <c r="E93">
        <f>E33+(13/0.017)*(E19*E51+E34*E50)</f>
        <v>0.057296899805734575</v>
      </c>
      <c r="F93">
        <f>F33+(13/0.017)*(F19*F51+F34*F50)</f>
        <v>0.0240272240479546</v>
      </c>
    </row>
    <row r="94" spans="1:6" ht="12.75">
      <c r="A94" t="s">
        <v>92</v>
      </c>
      <c r="B94">
        <f>B34+(14/0.017)*(B20*B51+B35*B50)</f>
        <v>0.011047877985529997</v>
      </c>
      <c r="C94">
        <f>C34+(14/0.017)*(C20*C51+C35*C50)</f>
        <v>0.02255715349587698</v>
      </c>
      <c r="D94">
        <f>D34+(14/0.017)*(D20*D51+D35*D50)</f>
        <v>0.010455967029792486</v>
      </c>
      <c r="E94">
        <f>E34+(14/0.017)*(E20*E51+E35*E50)</f>
        <v>0.008707849011689809</v>
      </c>
      <c r="F94">
        <f>F34+(14/0.017)*(F20*F51+F35*F50)</f>
        <v>-0.002117759453535859</v>
      </c>
    </row>
    <row r="95" spans="1:6" ht="12.75">
      <c r="A95" t="s">
        <v>93</v>
      </c>
      <c r="B95" s="49">
        <f>B35</f>
        <v>0.002157848</v>
      </c>
      <c r="C95" s="49">
        <f>C35</f>
        <v>-0.004621541</v>
      </c>
      <c r="D95" s="49">
        <f>D35</f>
        <v>-0.008363466</v>
      </c>
      <c r="E95" s="49">
        <f>E35</f>
        <v>-0.005192163</v>
      </c>
      <c r="F95" s="49">
        <f>F35</f>
        <v>-0.00390677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0.037664888724448266</v>
      </c>
      <c r="C103">
        <f>C63*10000/C62</f>
        <v>1.7693324963140318</v>
      </c>
      <c r="D103">
        <f>D63*10000/D62</f>
        <v>1.1935154229423033</v>
      </c>
      <c r="E103">
        <f>E63*10000/E62</f>
        <v>2.6221213915149373</v>
      </c>
      <c r="F103">
        <f>F63*10000/F62</f>
        <v>1.0157916550547266</v>
      </c>
      <c r="G103">
        <f>AVERAGE(C103:E103)</f>
        <v>1.8616564369237576</v>
      </c>
      <c r="H103">
        <f>STDEV(C103:E103)</f>
        <v>0.7187638943823058</v>
      </c>
      <c r="I103">
        <f>(B103*B4+C103*C4+D103*D4+E103*E4+F103*F4)/SUM(B4:F4)</f>
        <v>1.484521511750936</v>
      </c>
      <c r="K103">
        <f>(LN(H103)+LN(H123))/2-LN(K114*K115^3)</f>
        <v>-4.388654282710048</v>
      </c>
    </row>
    <row r="104" spans="1:11" ht="12.75">
      <c r="A104" t="s">
        <v>67</v>
      </c>
      <c r="B104">
        <f>B64*10000/B62</f>
        <v>-0.4189837802160403</v>
      </c>
      <c r="C104">
        <f>C64*10000/C62</f>
        <v>0.16244108673746224</v>
      </c>
      <c r="D104">
        <f>D64*10000/D62</f>
        <v>-0.5667264239181073</v>
      </c>
      <c r="E104">
        <f>E64*10000/E62</f>
        <v>-0.419340639902377</v>
      </c>
      <c r="F104">
        <f>F64*10000/F62</f>
        <v>-1.213307992230035</v>
      </c>
      <c r="G104">
        <f>AVERAGE(C104:E104)</f>
        <v>-0.27454199236100735</v>
      </c>
      <c r="H104">
        <f>STDEV(C104:E104)</f>
        <v>0.3855467557849079</v>
      </c>
      <c r="I104">
        <f>(B104*B4+C104*C4+D104*D4+E104*E4+F104*F4)/SUM(B4:F4)</f>
        <v>-0.4204692910965249</v>
      </c>
      <c r="K104">
        <f>(LN(H104)+LN(H124))/2-LN(K114*K115^4)</f>
        <v>-3.677810262219542</v>
      </c>
    </row>
    <row r="105" spans="1:11" ht="12.75">
      <c r="A105" t="s">
        <v>68</v>
      </c>
      <c r="B105">
        <f>B65*10000/B62</f>
        <v>0.3627642979361171</v>
      </c>
      <c r="C105">
        <f>C65*10000/C62</f>
        <v>-0.1912261181121575</v>
      </c>
      <c r="D105">
        <f>D65*10000/D62</f>
        <v>0.004728391499881413</v>
      </c>
      <c r="E105">
        <f>E65*10000/E62</f>
        <v>-0.16712162781324552</v>
      </c>
      <c r="F105">
        <f>F65*10000/F62</f>
        <v>-0.9553913266872011</v>
      </c>
      <c r="G105">
        <f>AVERAGE(C105:E105)</f>
        <v>-0.11787311814184054</v>
      </c>
      <c r="H105">
        <f>STDEV(C105:E105)</f>
        <v>0.10685786933101611</v>
      </c>
      <c r="I105">
        <f>(B105*B4+C105*C4+D105*D4+E105*E4+F105*F4)/SUM(B4:F4)</f>
        <v>-0.15966935105682956</v>
      </c>
      <c r="K105">
        <f>(LN(H105)+LN(H125))/2-LN(K114*K115^5)</f>
        <v>-4.770996880893732</v>
      </c>
    </row>
    <row r="106" spans="1:11" ht="12.75">
      <c r="A106" t="s">
        <v>69</v>
      </c>
      <c r="B106">
        <f>B66*10000/B62</f>
        <v>3.3049352468676516</v>
      </c>
      <c r="C106">
        <f>C66*10000/C62</f>
        <v>3.543066426072632</v>
      </c>
      <c r="D106">
        <f>D66*10000/D62</f>
        <v>3.2860429164439315</v>
      </c>
      <c r="E106">
        <f>E66*10000/E62</f>
        <v>3.250473046212975</v>
      </c>
      <c r="F106">
        <f>F66*10000/F62</f>
        <v>14.592017911631077</v>
      </c>
      <c r="G106">
        <f>AVERAGE(C106:E106)</f>
        <v>3.3598607962431792</v>
      </c>
      <c r="H106">
        <f>STDEV(C106:E106)</f>
        <v>0.15965441120735654</v>
      </c>
      <c r="I106">
        <f>(B106*B4+C106*C4+D106*D4+E106*E4+F106*F4)/SUM(B4:F4)</f>
        <v>4.847253785866293</v>
      </c>
      <c r="K106">
        <f>(LN(H106)+LN(H126))/2-LN(K114*K115^6)</f>
        <v>-3.582597134698769</v>
      </c>
    </row>
    <row r="107" spans="1:11" ht="12.75">
      <c r="A107" t="s">
        <v>70</v>
      </c>
      <c r="B107">
        <f>B67*10000/B62</f>
        <v>-0.27709583952131056</v>
      </c>
      <c r="C107">
        <f>C67*10000/C62</f>
        <v>0.043236800551920716</v>
      </c>
      <c r="D107">
        <f>D67*10000/D62</f>
        <v>0.07170141460981629</v>
      </c>
      <c r="E107">
        <f>E67*10000/E62</f>
        <v>0.15299411646110142</v>
      </c>
      <c r="F107">
        <f>F67*10000/F62</f>
        <v>0.10640109469934365</v>
      </c>
      <c r="G107">
        <f>AVERAGE(C107:E107)</f>
        <v>0.08931077720761281</v>
      </c>
      <c r="H107">
        <f>STDEV(C107:E107)</f>
        <v>0.056958180599650736</v>
      </c>
      <c r="I107">
        <f>(B107*B4+C107*C4+D107*D4+E107*E4+F107*F4)/SUM(B4:F4)</f>
        <v>0.038448133866453335</v>
      </c>
      <c r="K107">
        <f>(LN(H107)+LN(H127))/2-LN(K114*K115^7)</f>
        <v>-4.01466220017427</v>
      </c>
    </row>
    <row r="108" spans="1:9" ht="12.75">
      <c r="A108" t="s">
        <v>71</v>
      </c>
      <c r="B108">
        <f>B68*10000/B62</f>
        <v>-0.058371570484368245</v>
      </c>
      <c r="C108">
        <f>C68*10000/C62</f>
        <v>-0.04758225587671102</v>
      </c>
      <c r="D108">
        <f>D68*10000/D62</f>
        <v>-0.2331435980996405</v>
      </c>
      <c r="E108">
        <f>E68*10000/E62</f>
        <v>-0.13230589471310997</v>
      </c>
      <c r="F108">
        <f>F68*10000/F62</f>
        <v>-0.18041767248363533</v>
      </c>
      <c r="G108">
        <f>AVERAGE(C108:E108)</f>
        <v>-0.13767724956315383</v>
      </c>
      <c r="H108">
        <f>STDEV(C108:E108)</f>
        <v>0.09289720943918395</v>
      </c>
      <c r="I108">
        <f>(B108*B4+C108*C4+D108*D4+E108*E4+F108*F4)/SUM(B4:F4)</f>
        <v>-0.13186610298733595</v>
      </c>
    </row>
    <row r="109" spans="1:9" ht="12.75">
      <c r="A109" t="s">
        <v>72</v>
      </c>
      <c r="B109">
        <f>B69*10000/B62</f>
        <v>-0.013191860068213433</v>
      </c>
      <c r="C109">
        <f>C69*10000/C62</f>
        <v>0.04368402299857299</v>
      </c>
      <c r="D109">
        <f>D69*10000/D62</f>
        <v>0.06032036161745004</v>
      </c>
      <c r="E109">
        <f>E69*10000/E62</f>
        <v>0.035194984898157984</v>
      </c>
      <c r="F109">
        <f>F69*10000/F62</f>
        <v>0.08387994863621216</v>
      </c>
      <c r="G109">
        <f>AVERAGE(C109:E109)</f>
        <v>0.04639978983806034</v>
      </c>
      <c r="H109">
        <f>STDEV(C109:E109)</f>
        <v>0.012780949924259518</v>
      </c>
      <c r="I109">
        <f>(B109*B4+C109*C4+D109*D4+E109*E4+F109*F4)/SUM(B4:F4)</f>
        <v>0.0427473500516383</v>
      </c>
    </row>
    <row r="110" spans="1:11" ht="12.75">
      <c r="A110" t="s">
        <v>73</v>
      </c>
      <c r="B110">
        <f>B70*10000/B62</f>
        <v>-0.298644105247413</v>
      </c>
      <c r="C110">
        <f>C70*10000/C62</f>
        <v>-0.024689094549391433</v>
      </c>
      <c r="D110">
        <f>D70*10000/D62</f>
        <v>-0.031032939986373145</v>
      </c>
      <c r="E110">
        <f>E70*10000/E62</f>
        <v>-0.06447719133988998</v>
      </c>
      <c r="F110">
        <f>F70*10000/F62</f>
        <v>-0.3391214301654008</v>
      </c>
      <c r="G110">
        <f>AVERAGE(C110:E110)</f>
        <v>-0.04006640862521819</v>
      </c>
      <c r="H110">
        <f>STDEV(C110:E110)</f>
        <v>0.02137699296648778</v>
      </c>
      <c r="I110">
        <f>(B110*B4+C110*C4+D110*D4+E110*E4+F110*F4)/SUM(B4:F4)</f>
        <v>-0.11738025750599666</v>
      </c>
      <c r="K110">
        <f>EXP(AVERAGE(K103:K107))</f>
        <v>0.016790464346520734</v>
      </c>
    </row>
    <row r="111" spans="1:9" ht="12.75">
      <c r="A111" t="s">
        <v>74</v>
      </c>
      <c r="B111">
        <f>B71*10000/B62</f>
        <v>-0.024665842523740773</v>
      </c>
      <c r="C111">
        <f>C71*10000/C62</f>
        <v>-0.02726284109610433</v>
      </c>
      <c r="D111">
        <f>D71*10000/D62</f>
        <v>-0.022915660349106578</v>
      </c>
      <c r="E111">
        <f>E71*10000/E62</f>
        <v>-0.02966442826246149</v>
      </c>
      <c r="F111">
        <f>F71*10000/F62</f>
        <v>-0.01673008031657409</v>
      </c>
      <c r="G111">
        <f>AVERAGE(C111:E111)</f>
        <v>-0.026614309902557465</v>
      </c>
      <c r="H111">
        <f>STDEV(C111:E111)</f>
        <v>0.00342080569732256</v>
      </c>
      <c r="I111">
        <f>(B111*B4+C111*C4+D111*D4+E111*E4+F111*F4)/SUM(B4:F4)</f>
        <v>-0.02501582816694535</v>
      </c>
    </row>
    <row r="112" spans="1:9" ht="12.75">
      <c r="A112" t="s">
        <v>75</v>
      </c>
      <c r="B112">
        <f>B72*10000/B62</f>
        <v>-0.0037329731378635224</v>
      </c>
      <c r="C112">
        <f>C72*10000/C62</f>
        <v>-0.006737098245508426</v>
      </c>
      <c r="D112">
        <f>D72*10000/D62</f>
        <v>0.001390691419157078</v>
      </c>
      <c r="E112">
        <f>E72*10000/E62</f>
        <v>-0.00022553789314263723</v>
      </c>
      <c r="F112">
        <f>F72*10000/F62</f>
        <v>-0.023974774343867217</v>
      </c>
      <c r="G112">
        <f>AVERAGE(C112:E112)</f>
        <v>-0.001857314906497995</v>
      </c>
      <c r="H112">
        <f>STDEV(C112:E112)</f>
        <v>0.004302587985648526</v>
      </c>
      <c r="I112">
        <f>(B112*B4+C112*C4+D112*D4+E112*E4+F112*F4)/SUM(B4:F4)</f>
        <v>-0.005073870799063712</v>
      </c>
    </row>
    <row r="113" spans="1:9" ht="12.75">
      <c r="A113" t="s">
        <v>76</v>
      </c>
      <c r="B113">
        <f>B73*10000/B62</f>
        <v>0.03149399810020984</v>
      </c>
      <c r="C113">
        <f>C73*10000/C62</f>
        <v>0.02971762721515796</v>
      </c>
      <c r="D113">
        <f>D73*10000/D62</f>
        <v>0.029446160770382705</v>
      </c>
      <c r="E113">
        <f>E73*10000/E62</f>
        <v>0.021006728227363207</v>
      </c>
      <c r="F113">
        <f>F73*10000/F62</f>
        <v>0.010949915995426907</v>
      </c>
      <c r="G113">
        <f>AVERAGE(C113:E113)</f>
        <v>0.026723505404301292</v>
      </c>
      <c r="H113">
        <f>STDEV(C113:E113)</f>
        <v>0.004952734545251712</v>
      </c>
      <c r="I113">
        <f>(B113*B4+C113*C4+D113*D4+E113*E4+F113*F4)/SUM(B4:F4)</f>
        <v>0.025315375284488413</v>
      </c>
    </row>
    <row r="114" spans="1:11" ht="12.75">
      <c r="A114" t="s">
        <v>77</v>
      </c>
      <c r="B114">
        <f>B74*10000/B62</f>
        <v>-0.19063824263278917</v>
      </c>
      <c r="C114">
        <f>C74*10000/C62</f>
        <v>-0.1789208338981529</v>
      </c>
      <c r="D114">
        <f>D74*10000/D62</f>
        <v>-0.18132629659566643</v>
      </c>
      <c r="E114">
        <f>E74*10000/E62</f>
        <v>-0.17568486464835606</v>
      </c>
      <c r="F114">
        <f>F74*10000/F62</f>
        <v>-0.13644423101821468</v>
      </c>
      <c r="G114">
        <f>AVERAGE(C114:E114)</f>
        <v>-0.17864399838072512</v>
      </c>
      <c r="H114">
        <f>STDEV(C114:E114)</f>
        <v>0.002830886262607471</v>
      </c>
      <c r="I114">
        <f>(B114*B4+C114*C4+D114*D4+E114*E4+F114*F4)/SUM(B4:F4)</f>
        <v>-0.1747653211388183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0.0018068107044163463</v>
      </c>
      <c r="C115">
        <f>C75*10000/C62</f>
        <v>-0.0007863915473688594</v>
      </c>
      <c r="D115">
        <f>D75*10000/D62</f>
        <v>-0.0020521974740464184</v>
      </c>
      <c r="E115">
        <f>E75*10000/E62</f>
        <v>0.0004007957275104444</v>
      </c>
      <c r="F115">
        <f>F75*10000/F62</f>
        <v>-7.82150936129936E-05</v>
      </c>
      <c r="G115">
        <f>AVERAGE(C115:E115)</f>
        <v>-0.0008125977646349444</v>
      </c>
      <c r="H115">
        <f>STDEV(C115:E115)</f>
        <v>0.0012267065607098524</v>
      </c>
      <c r="I115">
        <f>(B115*B4+C115*C4+D115*D4+E115*E4+F115*F4)/SUM(B4:F4)</f>
        <v>-0.0003349497820001943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-52.73870565810781</v>
      </c>
      <c r="C122">
        <f>C82*10000/C62</f>
        <v>-12.75988843427648</v>
      </c>
      <c r="D122">
        <f>D82*10000/D62</f>
        <v>0.015562996808445983</v>
      </c>
      <c r="E122">
        <f>E82*10000/E62</f>
        <v>20.705890884420835</v>
      </c>
      <c r="F122">
        <f>F82*10000/F62</f>
        <v>43.750515770015575</v>
      </c>
      <c r="G122">
        <f>AVERAGE(C122:E122)</f>
        <v>2.653855148984267</v>
      </c>
      <c r="H122">
        <f>STDEV(C122:E122)</f>
        <v>16.888162583955417</v>
      </c>
      <c r="I122">
        <f>(B122*B4+C122*C4+D122*D4+E122*E4+F122*F4)/SUM(B4:F4)</f>
        <v>0.09185765382844957</v>
      </c>
    </row>
    <row r="123" spans="1:9" ht="12.75">
      <c r="A123" t="s">
        <v>81</v>
      </c>
      <c r="B123">
        <f>B83*10000/B62</f>
        <v>-2.504711382506264</v>
      </c>
      <c r="C123">
        <f>C83*10000/C62</f>
        <v>-2.0751122664303217</v>
      </c>
      <c r="D123">
        <f>D83*10000/D62</f>
        <v>-1.1126551702855783</v>
      </c>
      <c r="E123">
        <f>E83*10000/E62</f>
        <v>-1.8388641428945147</v>
      </c>
      <c r="F123">
        <f>F83*10000/F62</f>
        <v>3.45965698068167</v>
      </c>
      <c r="G123">
        <f>AVERAGE(C123:E123)</f>
        <v>-1.6755438598701382</v>
      </c>
      <c r="H123">
        <f>STDEV(C123:E123)</f>
        <v>0.5015835440036035</v>
      </c>
      <c r="I123">
        <f>(B123*B4+C123*C4+D123*D4+E123*E4+F123*F4)/SUM(B4:F4)</f>
        <v>-1.112134306661364</v>
      </c>
    </row>
    <row r="124" spans="1:9" ht="12.75">
      <c r="A124" t="s">
        <v>82</v>
      </c>
      <c r="B124">
        <f>B84*10000/B62</f>
        <v>-0.07414196563695767</v>
      </c>
      <c r="C124">
        <f>C84*10000/C62</f>
        <v>-1.0596923182081857</v>
      </c>
      <c r="D124">
        <f>D84*10000/D62</f>
        <v>-1.9137698476335</v>
      </c>
      <c r="E124">
        <f>E84*10000/E62</f>
        <v>0.43269761143909735</v>
      </c>
      <c r="F124">
        <f>F84*10000/F62</f>
        <v>0.6954479754730011</v>
      </c>
      <c r="G124">
        <f>AVERAGE(C124:E124)</f>
        <v>-0.8469215181341961</v>
      </c>
      <c r="H124">
        <f>STDEV(C124:E124)</f>
        <v>1.187615655060486</v>
      </c>
      <c r="I124">
        <f>(B124*B4+C124*C4+D124*D4+E124*E4+F124*F4)/SUM(B4:F4)</f>
        <v>-0.5295110082541321</v>
      </c>
    </row>
    <row r="125" spans="1:9" ht="12.75">
      <c r="A125" t="s">
        <v>83</v>
      </c>
      <c r="B125">
        <f>B85*10000/B62</f>
        <v>0.351701746289246</v>
      </c>
      <c r="C125">
        <f>C85*10000/C62</f>
        <v>-0.9363802918463175</v>
      </c>
      <c r="D125">
        <f>D85*10000/D62</f>
        <v>-0.6667808822992339</v>
      </c>
      <c r="E125">
        <f>E85*10000/E62</f>
        <v>-0.6978457877263051</v>
      </c>
      <c r="F125">
        <f>F85*10000/F62</f>
        <v>-2.0593032418723585</v>
      </c>
      <c r="G125">
        <f>AVERAGE(C125:E125)</f>
        <v>-0.7670023206239521</v>
      </c>
      <c r="H125">
        <f>STDEV(C125:E125)</f>
        <v>0.14750569459804427</v>
      </c>
      <c r="I125">
        <f>(B125*B4+C125*C4+D125*D4+E125*E4+F125*F4)/SUM(B4:F4)</f>
        <v>-0.7768093939685958</v>
      </c>
    </row>
    <row r="126" spans="1:9" ht="12.75">
      <c r="A126" t="s">
        <v>84</v>
      </c>
      <c r="B126">
        <f>B86*10000/B62</f>
        <v>-0.45797945540888524</v>
      </c>
      <c r="C126">
        <f>C86*10000/C62</f>
        <v>0.21005924635198903</v>
      </c>
      <c r="D126">
        <f>D86*10000/D62</f>
        <v>-0.3384058837358943</v>
      </c>
      <c r="E126">
        <f>E86*10000/E62</f>
        <v>-0.3691035307241953</v>
      </c>
      <c r="F126">
        <f>F86*10000/F62</f>
        <v>2.6826942697577483</v>
      </c>
      <c r="G126">
        <f>AVERAGE(C126:E126)</f>
        <v>-0.16581672270270018</v>
      </c>
      <c r="H126">
        <f>STDEV(C126:E126)</f>
        <v>0.32587980064320626</v>
      </c>
      <c r="I126">
        <f>(B126*B4+C126*C4+D126*D4+E126*E4+F126*F4)/SUM(B4:F4)</f>
        <v>0.17104025469511647</v>
      </c>
    </row>
    <row r="127" spans="1:9" ht="12.75">
      <c r="A127" t="s">
        <v>85</v>
      </c>
      <c r="B127">
        <f>B87*10000/B62</f>
        <v>-0.07642872046280992</v>
      </c>
      <c r="C127">
        <f>C87*10000/C62</f>
        <v>-0.01158002585575493</v>
      </c>
      <c r="D127">
        <f>D87*10000/D62</f>
        <v>0.21386582624827974</v>
      </c>
      <c r="E127">
        <f>E87*10000/E62</f>
        <v>0.040856548477246235</v>
      </c>
      <c r="F127">
        <f>F87*10000/F62</f>
        <v>0.37047830301893675</v>
      </c>
      <c r="G127">
        <f>AVERAGE(C127:E127)</f>
        <v>0.08104744962325701</v>
      </c>
      <c r="H127">
        <f>STDEV(C127:E127)</f>
        <v>0.11797431694621027</v>
      </c>
      <c r="I127">
        <f>(B127*B4+C127*C4+D127*D4+E127*E4+F127*F4)/SUM(B4:F4)</f>
        <v>0.09674204062790381</v>
      </c>
    </row>
    <row r="128" spans="1:9" ht="12.75">
      <c r="A128" t="s">
        <v>86</v>
      </c>
      <c r="B128">
        <f>B88*10000/B62</f>
        <v>0.1774233040544317</v>
      </c>
      <c r="C128">
        <f>C88*10000/C62</f>
        <v>-0.04452332230318489</v>
      </c>
      <c r="D128">
        <f>D88*10000/D62</f>
        <v>-0.031132216827796204</v>
      </c>
      <c r="E128">
        <f>E88*10000/E62</f>
        <v>0.14204303114361602</v>
      </c>
      <c r="F128">
        <f>F88*10000/F62</f>
        <v>0.08784825088378397</v>
      </c>
      <c r="G128">
        <f>AVERAGE(C128:E128)</f>
        <v>0.02212916400421164</v>
      </c>
      <c r="H128">
        <f>STDEV(C128:E128)</f>
        <v>0.10406407677824413</v>
      </c>
      <c r="I128">
        <f>(B128*B4+C128*C4+D128*D4+E128*E4+F128*F4)/SUM(B4:F4)</f>
        <v>0.05339991541080016</v>
      </c>
    </row>
    <row r="129" spans="1:9" ht="12.75">
      <c r="A129" t="s">
        <v>87</v>
      </c>
      <c r="B129">
        <f>B89*10000/B62</f>
        <v>0.052451313052297825</v>
      </c>
      <c r="C129">
        <f>C89*10000/C62</f>
        <v>-0.030651482998564277</v>
      </c>
      <c r="D129">
        <f>D89*10000/D62</f>
        <v>-0.1134735624258274</v>
      </c>
      <c r="E129">
        <f>E89*10000/E62</f>
        <v>-0.07109684332493306</v>
      </c>
      <c r="F129">
        <f>F89*10000/F62</f>
        <v>-0.12576362266243146</v>
      </c>
      <c r="G129">
        <f>AVERAGE(C129:E129)</f>
        <v>-0.07174062958310824</v>
      </c>
      <c r="H129">
        <f>STDEV(C129:E129)</f>
        <v>0.04141479271617366</v>
      </c>
      <c r="I129">
        <f>(B129*B4+C129*C4+D129*D4+E129*E4+F129*F4)/SUM(B4:F4)</f>
        <v>-0.060921948436399725</v>
      </c>
    </row>
    <row r="130" spans="1:9" ht="12.75">
      <c r="A130" t="s">
        <v>88</v>
      </c>
      <c r="B130">
        <f>B90*10000/B62</f>
        <v>0.006038983826461043</v>
      </c>
      <c r="C130">
        <f>C90*10000/C62</f>
        <v>0.07392775148802844</v>
      </c>
      <c r="D130">
        <f>D90*10000/D62</f>
        <v>-0.023792858600573612</v>
      </c>
      <c r="E130">
        <f>E90*10000/E62</f>
        <v>-0.03263038009116418</v>
      </c>
      <c r="F130">
        <f>F90*10000/F62</f>
        <v>0.412817453694172</v>
      </c>
      <c r="G130">
        <f>AVERAGE(C130:E130)</f>
        <v>0.005834837598763548</v>
      </c>
      <c r="H130">
        <f>STDEV(C130:E130)</f>
        <v>0.0591355150309211</v>
      </c>
      <c r="I130">
        <f>(B130*B4+C130*C4+D130*D4+E130*E4+F130*F4)/SUM(B4:F4)</f>
        <v>0.06004681701656225</v>
      </c>
    </row>
    <row r="131" spans="1:9" ht="12.75">
      <c r="A131" t="s">
        <v>89</v>
      </c>
      <c r="B131">
        <f>B91*10000/B62</f>
        <v>0.034653856571390335</v>
      </c>
      <c r="C131">
        <f>C91*10000/C62</f>
        <v>0.0302076265308442</v>
      </c>
      <c r="D131">
        <f>D91*10000/D62</f>
        <v>0.007794213497301041</v>
      </c>
      <c r="E131">
        <f>E91*10000/E62</f>
        <v>0.004903015288882826</v>
      </c>
      <c r="F131">
        <f>F91*10000/F62</f>
        <v>0.02343830404838733</v>
      </c>
      <c r="G131">
        <f>AVERAGE(C131:E131)</f>
        <v>0.014301618439009353</v>
      </c>
      <c r="H131">
        <f>STDEV(C131:E131)</f>
        <v>0.013850652577883357</v>
      </c>
      <c r="I131">
        <f>(B131*B4+C131*C4+D131*D4+E131*E4+F131*F4)/SUM(B4:F4)</f>
        <v>0.018469574541071152</v>
      </c>
    </row>
    <row r="132" spans="1:9" ht="12.75">
      <c r="A132" t="s">
        <v>90</v>
      </c>
      <c r="B132">
        <f>B92*10000/B62</f>
        <v>0.04132641961786739</v>
      </c>
      <c r="C132">
        <f>C92*10000/C62</f>
        <v>0.010019191223739576</v>
      </c>
      <c r="D132">
        <f>D92*10000/D62</f>
        <v>0.03695370876173721</v>
      </c>
      <c r="E132">
        <f>E92*10000/E62</f>
        <v>0.038027929555731005</v>
      </c>
      <c r="F132">
        <f>F92*10000/F62</f>
        <v>0.031113633793981584</v>
      </c>
      <c r="G132">
        <f>AVERAGE(C132:E132)</f>
        <v>0.02833360984706926</v>
      </c>
      <c r="H132">
        <f>STDEV(C132:E132)</f>
        <v>0.01586984356291789</v>
      </c>
      <c r="I132">
        <f>(B132*B4+C132*C4+D132*D4+E132*E4+F132*F4)/SUM(B4:F4)</f>
        <v>0.03058799454988335</v>
      </c>
    </row>
    <row r="133" spans="1:9" ht="12.75">
      <c r="A133" t="s">
        <v>91</v>
      </c>
      <c r="B133">
        <f>B93*10000/B62</f>
        <v>0.05795485667576581</v>
      </c>
      <c r="C133">
        <f>C93*10000/C62</f>
        <v>0.05901353156161078</v>
      </c>
      <c r="D133">
        <f>D93*10000/D62</f>
        <v>0.06277729405360401</v>
      </c>
      <c r="E133">
        <f>E93*10000/E62</f>
        <v>0.05729684655547405</v>
      </c>
      <c r="F133">
        <f>F93*10000/F62</f>
        <v>0.024027572292352157</v>
      </c>
      <c r="G133">
        <f>AVERAGE(C133:E133)</f>
        <v>0.05969589072356294</v>
      </c>
      <c r="H133">
        <f>STDEV(C133:E133)</f>
        <v>0.0028032189915105452</v>
      </c>
      <c r="I133">
        <f>(B133*B4+C133*C4+D133*D4+E133*E4+F133*F4)/SUM(B4:F4)</f>
        <v>0.0546948068792027</v>
      </c>
    </row>
    <row r="134" spans="1:9" ht="12.75">
      <c r="A134" t="s">
        <v>92</v>
      </c>
      <c r="B134">
        <f>B94*10000/B62</f>
        <v>0.011047906751107369</v>
      </c>
      <c r="C134">
        <f>C94*10000/C62</f>
        <v>0.022557129038708375</v>
      </c>
      <c r="D134">
        <f>D94*10000/D62</f>
        <v>0.010455989825154251</v>
      </c>
      <c r="E134">
        <f>E94*10000/E62</f>
        <v>0.008707840918839584</v>
      </c>
      <c r="F134">
        <f>F94*10000/F62</f>
        <v>-0.0021177901477959864</v>
      </c>
      <c r="G134">
        <f>AVERAGE(C134:E134)</f>
        <v>0.01390698659423407</v>
      </c>
      <c r="H134">
        <f>STDEV(C134:E134)</f>
        <v>0.007542064000121867</v>
      </c>
      <c r="I134">
        <f>(B134*B4+C134*C4+D134*D4+E134*E4+F134*F4)/SUM(B4:F4)</f>
        <v>0.011358941032467672</v>
      </c>
    </row>
    <row r="135" spans="1:9" ht="12.75">
      <c r="A135" t="s">
        <v>93</v>
      </c>
      <c r="B135">
        <f>B95*10000/B62</f>
        <v>0.0021578536184313113</v>
      </c>
      <c r="C135">
        <f>C95*10000/C62</f>
        <v>-0.004621535989181261</v>
      </c>
      <c r="D135">
        <f>D95*10000/D62</f>
        <v>-0.008363484233438622</v>
      </c>
      <c r="E135">
        <f>E95*10000/E62</f>
        <v>-0.005192158174537655</v>
      </c>
      <c r="F135">
        <f>F95*10000/F62</f>
        <v>-0.00390682662371826</v>
      </c>
      <c r="G135">
        <f>AVERAGE(C135:E135)</f>
        <v>-0.00605905946571918</v>
      </c>
      <c r="H135">
        <f>STDEV(C135:E135)</f>
        <v>0.002015981783688612</v>
      </c>
      <c r="I135">
        <f>(B135*B4+C135*C4+D135*D4+E135*E4+F135*F4)/SUM(B4:F4)</f>
        <v>-0.004580875476671389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</dc:creator>
  <cp:keywords/>
  <dc:description/>
  <cp:lastModifiedBy>hagen</cp:lastModifiedBy>
  <cp:lastPrinted>2004-01-07T09:55:32Z</cp:lastPrinted>
  <dcterms:created xsi:type="dcterms:W3CDTF">2004-01-07T09:54:52Z</dcterms:created>
  <dcterms:modified xsi:type="dcterms:W3CDTF">2005-10-05T15:30:14Z</dcterms:modified>
  <cp:category/>
  <cp:version/>
  <cp:contentType/>
  <cp:contentStatus/>
</cp:coreProperties>
</file>