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<sst xmlns="http://schemas.openxmlformats.org/spreadsheetml/2006/main" count="202" uniqueCount="96">
  <si>
    <t xml:space="preserve"> Thu 08/01/2004       07:39:47</t>
  </si>
  <si>
    <t>LISSNER</t>
  </si>
  <si>
    <t>HCMQAP157</t>
  </si>
  <si>
    <t>Aperture2</t>
  </si>
  <si>
    <t>taupe_quadrupole#12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</si>
  <si>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</si>
  <si>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</si>
  <si>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</si>
  <si>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</si>
  <si>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</si>
  <si>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</si>
  <si>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</si>
  <si>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</si>
  <si>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</si>
  <si>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</si>
  <si>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</si>
  <si>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</si>
  <si>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</si>
  <si>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</si>
  <si>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</si>
  <si>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</si>
  <si>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</si>
  <si>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</si>
  <si>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</si>
  <si>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</si>
  <si>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</si>
  <si>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</si>
  <si>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</si>
  <si>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</si>
  <si>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</si>
  <si>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</si>
  <si>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</si>
  <si>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</si>
  <si>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</si>
  <si>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a6!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</si>
  <si>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</si>
  <si>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</si>
  <si>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</si>
  <si>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</si>
  <si>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</si>
  <si>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</si>
  <si>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</si>
  <si>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</si>
  <si>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</si>
  <si>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</si>
  <si>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</si>
  <si>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</si>
  <si>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</si>
  <si>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* = Integral error  ! = Central error           Conclusion : CONTACT CEA           Duration : 31mn</t>
  </si>
  <si>
    <t>Number of measurement</t>
  </si>
  <si>
    <t>Mean real current</t>
  </si>
  <si>
    <t>Duration : 31mn</t>
  </si>
  <si>
    <t>Dx moy(m)</t>
  </si>
  <si>
    <t>Dy moy(m)</t>
  </si>
  <si>
    <t>Dx moy (mm)</t>
  </si>
  <si>
    <t>Dy moy (mm)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</si>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</sst>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2619451"/>
        <c:axId val="48030740"/>
      </c:lineChart>
      <c:catAx>
        <c:axId val="426194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8030740"/>
        <c:crosses val="autoZero"/>
        <c:auto val="1"/>
        <c:lblOffset val="100"/>
        <c:noMultiLvlLbl val="0"/>
      </c:catAx>
      <c:valAx>
        <c:axId val="48030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261945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43</xdr:row>
      <xdr:rowOff>152400</xdr:rowOff>
    </xdr:from>
    <xdr:to>
      <xdr:col>6</xdr:col>
      <xdr:colOff>485775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71450" y="6781800"/>
        <a:ext cx="53816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B8" sqref="B8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f>-0.002257*1.0033</f>
        <v>-0.0022644481</v>
      </c>
      <c r="C4" s="13">
        <f>-0.003749*1.0033</f>
        <v>-0.0037613717000000006</v>
      </c>
      <c r="D4" s="13">
        <f>-0.003749*1.0033</f>
        <v>-0.0037613717000000006</v>
      </c>
      <c r="E4" s="13">
        <f>-0.003748*1.0033</f>
        <v>-0.0037603684</v>
      </c>
      <c r="F4" s="24">
        <f>-0.002076*1.0033</f>
        <v>-0.0020828508000000005</v>
      </c>
      <c r="G4" s="34">
        <f>-0.011683*1.0033</f>
        <v>-0.011721553900000002</v>
      </c>
    </row>
    <row r="5" spans="1:7" ht="12.75" thickBot="1">
      <c r="A5" s="44" t="s">
        <v>13</v>
      </c>
      <c r="B5" s="45">
        <v>1.44774</v>
      </c>
      <c r="C5" s="46">
        <v>0.539599</v>
      </c>
      <c r="D5" s="46">
        <v>-0.647274</v>
      </c>
      <c r="E5" s="46">
        <v>-0.4153</v>
      </c>
      <c r="F5" s="47">
        <v>-0.600843</v>
      </c>
      <c r="G5" s="48">
        <v>6.718987</v>
      </c>
    </row>
    <row r="6" spans="1:7" ht="12.75" thickTop="1">
      <c r="A6" s="6" t="s">
        <v>14</v>
      </c>
      <c r="B6" s="39">
        <v>50.15334</v>
      </c>
      <c r="C6" s="40">
        <v>26.19765</v>
      </c>
      <c r="D6" s="40">
        <v>-96.38126</v>
      </c>
      <c r="E6" s="40">
        <v>45.40831</v>
      </c>
      <c r="F6" s="41">
        <v>-9.809005</v>
      </c>
      <c r="G6" s="42">
        <v>-0.002983445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1.269044</v>
      </c>
      <c r="C8" s="14">
        <v>-0.729322</v>
      </c>
      <c r="D8" s="14">
        <v>-0.198068</v>
      </c>
      <c r="E8" s="14">
        <v>0.2958548</v>
      </c>
      <c r="F8" s="25">
        <v>-3.072068</v>
      </c>
      <c r="G8" s="35">
        <v>-0.3775167</v>
      </c>
    </row>
    <row r="9" spans="1:7" ht="12">
      <c r="A9" s="20" t="s">
        <v>17</v>
      </c>
      <c r="B9" s="29">
        <v>0.7680361</v>
      </c>
      <c r="C9" s="14">
        <v>-0.7204633</v>
      </c>
      <c r="D9" s="14">
        <v>-1.131281</v>
      </c>
      <c r="E9" s="14">
        <v>-0.516056</v>
      </c>
      <c r="F9" s="25">
        <v>-1.831109</v>
      </c>
      <c r="G9" s="35">
        <v>-0.7024964</v>
      </c>
    </row>
    <row r="10" spans="1:7" ht="12">
      <c r="A10" s="20" t="s">
        <v>18</v>
      </c>
      <c r="B10" s="29">
        <v>-0.5870859</v>
      </c>
      <c r="C10" s="14">
        <v>0.09010006</v>
      </c>
      <c r="D10" s="14">
        <v>-0.01537133</v>
      </c>
      <c r="E10" s="14">
        <v>0.149075</v>
      </c>
      <c r="F10" s="25">
        <v>-0.424739</v>
      </c>
      <c r="G10" s="35">
        <v>-0.08780891</v>
      </c>
    </row>
    <row r="11" spans="1:7" ht="12">
      <c r="A11" s="21" t="s">
        <v>19</v>
      </c>
      <c r="B11" s="31">
        <v>4.981268</v>
      </c>
      <c r="C11" s="16">
        <v>5.053398</v>
      </c>
      <c r="D11" s="16">
        <v>3.989624</v>
      </c>
      <c r="E11" s="16">
        <v>4.734552</v>
      </c>
      <c r="F11" s="27">
        <v>15.19347</v>
      </c>
      <c r="G11" s="37">
        <v>6.061711</v>
      </c>
    </row>
    <row r="12" spans="1:7" ht="12">
      <c r="A12" s="20" t="s">
        <v>20</v>
      </c>
      <c r="B12" s="29">
        <v>0.1723903</v>
      </c>
      <c r="C12" s="14">
        <v>-0.02766664</v>
      </c>
      <c r="D12" s="14">
        <v>0.01878156</v>
      </c>
      <c r="E12" s="14">
        <v>-0.3458091</v>
      </c>
      <c r="F12" s="25">
        <v>-0.338532</v>
      </c>
      <c r="G12" s="35">
        <v>-0.1054806</v>
      </c>
    </row>
    <row r="13" spans="1:7" ht="12">
      <c r="A13" s="20" t="s">
        <v>21</v>
      </c>
      <c r="B13" s="29">
        <v>0.03379397</v>
      </c>
      <c r="C13" s="14">
        <v>-0.1338841</v>
      </c>
      <c r="D13" s="14">
        <v>-0.2338289</v>
      </c>
      <c r="E13" s="14">
        <v>-0.1234658</v>
      </c>
      <c r="F13" s="25">
        <v>-0.03231447</v>
      </c>
      <c r="G13" s="35">
        <v>-0.1175968</v>
      </c>
    </row>
    <row r="14" spans="1:7" ht="12">
      <c r="A14" s="20" t="s">
        <v>22</v>
      </c>
      <c r="B14" s="29">
        <v>-0.07696015</v>
      </c>
      <c r="C14" s="14">
        <v>-0.091524</v>
      </c>
      <c r="D14" s="14">
        <v>0.006599801</v>
      </c>
      <c r="E14" s="14">
        <v>0.04224213</v>
      </c>
      <c r="F14" s="25">
        <v>0.1544532</v>
      </c>
      <c r="G14" s="35">
        <v>-0.0008386707</v>
      </c>
    </row>
    <row r="15" spans="1:7" ht="12">
      <c r="A15" s="21" t="s">
        <v>23</v>
      </c>
      <c r="B15" s="31">
        <v>-0.2574835</v>
      </c>
      <c r="C15" s="16">
        <v>0.05048553</v>
      </c>
      <c r="D15" s="16">
        <v>-0.0444711</v>
      </c>
      <c r="E15" s="16">
        <v>0.02314519</v>
      </c>
      <c r="F15" s="27">
        <v>-0.2872751</v>
      </c>
      <c r="G15" s="37">
        <v>-0.06856984</v>
      </c>
    </row>
    <row r="16" spans="1:7" ht="12">
      <c r="A16" s="20" t="s">
        <v>24</v>
      </c>
      <c r="B16" s="29">
        <v>0.02230903</v>
      </c>
      <c r="C16" s="14">
        <v>0.01541466</v>
      </c>
      <c r="D16" s="14">
        <v>-0.01253983</v>
      </c>
      <c r="E16" s="14">
        <v>-0.04477238</v>
      </c>
      <c r="F16" s="25">
        <v>-0.04861136</v>
      </c>
      <c r="G16" s="35">
        <v>-0.01332747</v>
      </c>
    </row>
    <row r="17" spans="1:7" ht="12">
      <c r="A17" s="20" t="s">
        <v>25</v>
      </c>
      <c r="B17" s="29">
        <v>-0.008451725</v>
      </c>
      <c r="C17" s="14">
        <v>-0.009922424</v>
      </c>
      <c r="D17" s="14">
        <v>-0.003701069</v>
      </c>
      <c r="E17" s="14">
        <v>-0.0004586961</v>
      </c>
      <c r="F17" s="25">
        <v>-0.01610583</v>
      </c>
      <c r="G17" s="35">
        <v>-0.00675916</v>
      </c>
    </row>
    <row r="18" spans="1:7" ht="12">
      <c r="A18" s="20" t="s">
        <v>26</v>
      </c>
      <c r="B18" s="29">
        <v>0.01254407</v>
      </c>
      <c r="C18" s="14">
        <v>0.01952815</v>
      </c>
      <c r="D18" s="14">
        <v>0.05070935</v>
      </c>
      <c r="E18" s="14">
        <v>0.03717062</v>
      </c>
      <c r="F18" s="25">
        <v>0.009301403</v>
      </c>
      <c r="G18" s="35">
        <v>0.02890284</v>
      </c>
    </row>
    <row r="19" spans="1:7" ht="12">
      <c r="A19" s="21" t="s">
        <v>27</v>
      </c>
      <c r="B19" s="31">
        <v>-0.2003493</v>
      </c>
      <c r="C19" s="16">
        <v>-0.1826743</v>
      </c>
      <c r="D19" s="16">
        <v>-0.1799923</v>
      </c>
      <c r="E19" s="16">
        <v>-0.1832572</v>
      </c>
      <c r="F19" s="27">
        <v>-0.1340582</v>
      </c>
      <c r="G19" s="37">
        <v>-0.1782498</v>
      </c>
    </row>
    <row r="20" spans="1:7" ht="12.75" thickBot="1">
      <c r="A20" s="44" t="s">
        <v>28</v>
      </c>
      <c r="B20" s="45">
        <v>-0.001564005</v>
      </c>
      <c r="C20" s="46">
        <v>-0.0006725817</v>
      </c>
      <c r="D20" s="46">
        <v>-0.003560966</v>
      </c>
      <c r="E20" s="46">
        <v>0.0006883436</v>
      </c>
      <c r="F20" s="47">
        <v>0.002185766</v>
      </c>
      <c r="G20" s="48">
        <v>-0.0007883458</v>
      </c>
    </row>
    <row r="21" spans="1:7" ht="12.75" thickTop="1">
      <c r="A21" s="6" t="s">
        <v>29</v>
      </c>
      <c r="B21" s="39">
        <v>19.91252</v>
      </c>
      <c r="C21" s="40">
        <v>19.66509</v>
      </c>
      <c r="D21" s="40">
        <v>13.27785</v>
      </c>
      <c r="E21" s="40">
        <v>-15.02297</v>
      </c>
      <c r="F21" s="41">
        <v>-54.02652</v>
      </c>
      <c r="G21" s="43">
        <v>-0.002920895</v>
      </c>
    </row>
    <row r="22" spans="1:7" ht="12">
      <c r="A22" s="20" t="s">
        <v>30</v>
      </c>
      <c r="B22" s="29">
        <v>28.95488</v>
      </c>
      <c r="C22" s="14">
        <v>10.79198</v>
      </c>
      <c r="D22" s="14">
        <v>-12.94549</v>
      </c>
      <c r="E22" s="14">
        <v>-8.305993</v>
      </c>
      <c r="F22" s="25">
        <v>-12.01686</v>
      </c>
      <c r="G22" s="36">
        <v>0</v>
      </c>
    </row>
    <row r="23" spans="1:7" ht="12">
      <c r="A23" s="20" t="s">
        <v>31</v>
      </c>
      <c r="B23" s="29">
        <v>0.3396357</v>
      </c>
      <c r="C23" s="14">
        <v>0.3778161</v>
      </c>
      <c r="D23" s="14">
        <v>1.122791</v>
      </c>
      <c r="E23" s="14">
        <v>2.770819</v>
      </c>
      <c r="F23" s="25">
        <v>9.325888</v>
      </c>
      <c r="G23" s="35">
        <v>2.319838</v>
      </c>
    </row>
    <row r="24" spans="1:7" ht="12">
      <c r="A24" s="20" t="s">
        <v>32</v>
      </c>
      <c r="B24" s="29">
        <v>-0.6664068</v>
      </c>
      <c r="C24" s="14">
        <v>-2.684863</v>
      </c>
      <c r="D24" s="14">
        <v>-0.8347972</v>
      </c>
      <c r="E24" s="14">
        <v>2.022199</v>
      </c>
      <c r="F24" s="25">
        <v>4.246072</v>
      </c>
      <c r="G24" s="35">
        <v>0.1089541</v>
      </c>
    </row>
    <row r="25" spans="1:7" ht="12">
      <c r="A25" s="20" t="s">
        <v>33</v>
      </c>
      <c r="B25" s="29">
        <v>0.8639211</v>
      </c>
      <c r="C25" s="14">
        <v>0.9233731</v>
      </c>
      <c r="D25" s="14">
        <v>0.618666</v>
      </c>
      <c r="E25" s="14">
        <v>0.4190645</v>
      </c>
      <c r="F25" s="25">
        <v>-1.556455</v>
      </c>
      <c r="G25" s="35">
        <v>0.3896111</v>
      </c>
    </row>
    <row r="26" spans="1:7" ht="12">
      <c r="A26" s="21" t="s">
        <v>34</v>
      </c>
      <c r="B26" s="49">
        <v>0.04636717</v>
      </c>
      <c r="C26" s="50">
        <v>1.030652</v>
      </c>
      <c r="D26" s="50">
        <v>0.6187167</v>
      </c>
      <c r="E26" s="50">
        <v>0.7953767</v>
      </c>
      <c r="F26" s="51">
        <v>2.139963</v>
      </c>
      <c r="G26" s="37">
        <v>0.8800252</v>
      </c>
    </row>
    <row r="27" spans="1:7" ht="12">
      <c r="A27" s="20" t="s">
        <v>35</v>
      </c>
      <c r="B27" s="29">
        <v>0.09199532</v>
      </c>
      <c r="C27" s="14">
        <v>-0.096076</v>
      </c>
      <c r="D27" s="14">
        <v>-0.2261988</v>
      </c>
      <c r="E27" s="14">
        <v>-0.09175018</v>
      </c>
      <c r="F27" s="25">
        <v>0.3170468</v>
      </c>
      <c r="G27" s="35">
        <v>-0.04403506</v>
      </c>
    </row>
    <row r="28" spans="1:7" ht="12">
      <c r="A28" s="20" t="s">
        <v>36</v>
      </c>
      <c r="B28" s="29">
        <v>0.1037406</v>
      </c>
      <c r="C28" s="14">
        <v>-0.2040159</v>
      </c>
      <c r="D28" s="14">
        <v>-0.3038753</v>
      </c>
      <c r="E28" s="14">
        <v>0.04226152</v>
      </c>
      <c r="F28" s="25">
        <v>0.4621073</v>
      </c>
      <c r="G28" s="35">
        <v>-0.03542135</v>
      </c>
    </row>
    <row r="29" spans="1:7" ht="12">
      <c r="A29" s="20" t="s">
        <v>37</v>
      </c>
      <c r="B29" s="29">
        <v>0.005262334</v>
      </c>
      <c r="C29" s="14">
        <v>0.005697346</v>
      </c>
      <c r="D29" s="14">
        <v>-0.01936405</v>
      </c>
      <c r="E29" s="14">
        <v>-0.07576409</v>
      </c>
      <c r="F29" s="25">
        <v>-0.03626232</v>
      </c>
      <c r="G29" s="35">
        <v>-0.02558715</v>
      </c>
    </row>
    <row r="30" spans="1:7" ht="12">
      <c r="A30" s="21" t="s">
        <v>38</v>
      </c>
      <c r="B30" s="31">
        <v>0.1143211</v>
      </c>
      <c r="C30" s="16">
        <v>0.1227693</v>
      </c>
      <c r="D30" s="16">
        <v>0.08549819</v>
      </c>
      <c r="E30" s="16">
        <v>0.0794132</v>
      </c>
      <c r="F30" s="27">
        <v>0.3251147</v>
      </c>
      <c r="G30" s="37">
        <v>0.1291162</v>
      </c>
    </row>
    <row r="31" spans="1:7" ht="12">
      <c r="A31" s="20" t="s">
        <v>39</v>
      </c>
      <c r="B31" s="29">
        <v>-0.01646986</v>
      </c>
      <c r="C31" s="14">
        <v>0.0002796116</v>
      </c>
      <c r="D31" s="14">
        <v>-0.02924842</v>
      </c>
      <c r="E31" s="14">
        <v>-0.06102289</v>
      </c>
      <c r="F31" s="25">
        <v>0.00741883</v>
      </c>
      <c r="G31" s="35">
        <v>-0.02304901</v>
      </c>
    </row>
    <row r="32" spans="1:7" ht="12">
      <c r="A32" s="20" t="s">
        <v>40</v>
      </c>
      <c r="B32" s="29">
        <v>0.04345317</v>
      </c>
      <c r="C32" s="14">
        <v>0.005272085</v>
      </c>
      <c r="D32" s="14">
        <v>-0.01854093</v>
      </c>
      <c r="E32" s="14">
        <v>0.008075587</v>
      </c>
      <c r="F32" s="25">
        <v>0.0267516</v>
      </c>
      <c r="G32" s="35">
        <v>0.008611523</v>
      </c>
    </row>
    <row r="33" spans="1:7" ht="12">
      <c r="A33" s="20" t="s">
        <v>41</v>
      </c>
      <c r="B33" s="29">
        <v>0.05746028</v>
      </c>
      <c r="C33" s="14">
        <v>0.04569562</v>
      </c>
      <c r="D33" s="14">
        <v>0.03303352</v>
      </c>
      <c r="E33" s="14">
        <v>0.04804517</v>
      </c>
      <c r="F33" s="25">
        <v>0.02746102</v>
      </c>
      <c r="G33" s="35">
        <v>0.04248702</v>
      </c>
    </row>
    <row r="34" spans="1:7" ht="12">
      <c r="A34" s="21" t="s">
        <v>42</v>
      </c>
      <c r="B34" s="31">
        <v>0.01225988</v>
      </c>
      <c r="C34" s="16">
        <v>0.02083363</v>
      </c>
      <c r="D34" s="16">
        <v>0.02285093</v>
      </c>
      <c r="E34" s="16">
        <v>0.02856392</v>
      </c>
      <c r="F34" s="27">
        <v>-0.01461001</v>
      </c>
      <c r="G34" s="37">
        <v>0.01722258</v>
      </c>
    </row>
    <row r="35" spans="1:7" ht="12.75" thickBot="1">
      <c r="A35" s="22" t="s">
        <v>43</v>
      </c>
      <c r="B35" s="32">
        <v>-0.003175339</v>
      </c>
      <c r="C35" s="17">
        <v>0.0004392853</v>
      </c>
      <c r="D35" s="17">
        <v>0.001323596</v>
      </c>
      <c r="E35" s="17">
        <v>-0.0005832937</v>
      </c>
      <c r="F35" s="28">
        <v>0.001978789</v>
      </c>
      <c r="G35" s="38">
        <v>8.756728E-05</v>
      </c>
    </row>
    <row r="36" spans="1:7" ht="12">
      <c r="A36" s="4" t="s">
        <v>44</v>
      </c>
      <c r="B36" s="3">
        <v>19.71436</v>
      </c>
      <c r="C36" s="3">
        <v>19.72351</v>
      </c>
      <c r="D36" s="3">
        <v>19.74793</v>
      </c>
      <c r="E36" s="3">
        <v>19.75708</v>
      </c>
      <c r="F36" s="3">
        <v>19.77539</v>
      </c>
      <c r="G36" s="3"/>
    </row>
    <row r="37" spans="1:6" ht="12">
      <c r="A37" s="4" t="s">
        <v>45</v>
      </c>
      <c r="B37" s="2">
        <v>0.3707886</v>
      </c>
      <c r="C37" s="2">
        <v>0.3585816</v>
      </c>
      <c r="D37" s="2">
        <v>0.3504435</v>
      </c>
      <c r="E37" s="2">
        <v>0.3438314</v>
      </c>
      <c r="F37" s="2">
        <v>0.3356934</v>
      </c>
    </row>
    <row r="38" spans="1:7" ht="12">
      <c r="A38" s="4" t="s">
        <v>52</v>
      </c>
      <c r="B38" s="2">
        <v>-8.535797E-05</v>
      </c>
      <c r="C38" s="2">
        <v>-4.457203E-05</v>
      </c>
      <c r="D38" s="2">
        <v>0.0001638771</v>
      </c>
      <c r="E38" s="2">
        <v>-7.721529E-05</v>
      </c>
      <c r="F38" s="2">
        <v>1.656492E-05</v>
      </c>
      <c r="G38" s="2">
        <v>0.0002682156</v>
      </c>
    </row>
    <row r="39" spans="1:7" ht="12.75" thickBot="1">
      <c r="A39" s="4" t="s">
        <v>53</v>
      </c>
      <c r="B39" s="2">
        <v>-3.360414E-05</v>
      </c>
      <c r="C39" s="2">
        <v>-3.338256E-05</v>
      </c>
      <c r="D39" s="2">
        <v>-2.23602E-05</v>
      </c>
      <c r="E39" s="2">
        <v>2.547492E-05</v>
      </c>
      <c r="F39" s="2">
        <v>9.186499E-05</v>
      </c>
      <c r="G39" s="2">
        <v>0.0006054533</v>
      </c>
    </row>
    <row r="40" spans="2:5" ht="12.75" thickBot="1">
      <c r="B40" s="7" t="s">
        <v>46</v>
      </c>
      <c r="C40" s="8">
        <v>-0.003749</v>
      </c>
      <c r="D40" s="18" t="s">
        <v>47</v>
      </c>
      <c r="E40" s="9">
        <v>3.116628</v>
      </c>
    </row>
    <row r="41" spans="1:6" ht="12">
      <c r="A41" s="5" t="s">
        <v>48</v>
      </c>
      <c r="F41" s="1" t="s">
        <v>51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12.516</v>
      </c>
      <c r="C43" s="1">
        <v>12.515</v>
      </c>
      <c r="D43" s="1">
        <v>12.515</v>
      </c>
      <c r="E43" s="1">
        <v>12.515</v>
      </c>
      <c r="F43" s="1">
        <v>12.516</v>
      </c>
      <c r="G43" s="1">
        <v>12.516</v>
      </c>
    </row>
  </sheetData>
  <printOptions/>
  <pageMargins left="0.7086614173228347" right="0.7086614173228347" top="0" bottom="0" header="0" footer="0.5118110236220472"/>
  <pageSetup horizontalDpi="600" verticalDpi="600"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8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f>0.002257*1.0033</f>
        <v>0.0022644481</v>
      </c>
      <c r="C4">
        <f>0.003749*1.0033</f>
        <v>0.0037613717000000006</v>
      </c>
      <c r="D4">
        <f>0.003749*1.0033</f>
        <v>0.0037613717000000006</v>
      </c>
      <c r="E4">
        <f>0.003748*1.0033</f>
        <v>0.0037603684</v>
      </c>
      <c r="F4">
        <f>0.002076*1.0033</f>
        <v>0.0020828508000000005</v>
      </c>
      <c r="G4">
        <f>0.011683*1.0033</f>
        <v>0.011721553900000002</v>
      </c>
    </row>
    <row r="5" spans="1:7" ht="12.75">
      <c r="A5" t="s">
        <v>13</v>
      </c>
      <c r="B5">
        <v>1.44774</v>
      </c>
      <c r="C5">
        <v>0.539599</v>
      </c>
      <c r="D5">
        <v>-0.647274</v>
      </c>
      <c r="E5">
        <v>-0.4153</v>
      </c>
      <c r="F5">
        <v>-0.600843</v>
      </c>
      <c r="G5">
        <v>6.718987</v>
      </c>
    </row>
    <row r="6" spans="1:7" ht="12.75">
      <c r="A6" t="s">
        <v>14</v>
      </c>
      <c r="B6" s="52">
        <v>50.15334</v>
      </c>
      <c r="C6" s="52">
        <v>26.19765</v>
      </c>
      <c r="D6" s="52">
        <v>-96.38126</v>
      </c>
      <c r="E6" s="52">
        <v>45.40831</v>
      </c>
      <c r="F6" s="52">
        <v>-9.809005</v>
      </c>
      <c r="G6" s="52">
        <v>-0.002983445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1.269044</v>
      </c>
      <c r="C8" s="52">
        <v>-0.729322</v>
      </c>
      <c r="D8" s="52">
        <v>-0.198068</v>
      </c>
      <c r="E8" s="52">
        <v>0.2958548</v>
      </c>
      <c r="F8" s="52">
        <v>-3.072068</v>
      </c>
      <c r="G8" s="52">
        <v>-0.3775167</v>
      </c>
    </row>
    <row r="9" spans="1:7" ht="12.75">
      <c r="A9" t="s">
        <v>17</v>
      </c>
      <c r="B9" s="52">
        <v>0.7680361</v>
      </c>
      <c r="C9" s="52">
        <v>-0.7204633</v>
      </c>
      <c r="D9" s="52">
        <v>-1.131281</v>
      </c>
      <c r="E9" s="52">
        <v>-0.516056</v>
      </c>
      <c r="F9" s="52">
        <v>-1.831109</v>
      </c>
      <c r="G9" s="52">
        <v>-0.7024964</v>
      </c>
    </row>
    <row r="10" spans="1:7" ht="12.75">
      <c r="A10" t="s">
        <v>18</v>
      </c>
      <c r="B10" s="52">
        <v>-0.5870859</v>
      </c>
      <c r="C10" s="52">
        <v>0.09010006</v>
      </c>
      <c r="D10" s="52">
        <v>-0.01537133</v>
      </c>
      <c r="E10" s="52">
        <v>0.149075</v>
      </c>
      <c r="F10" s="52">
        <v>-0.424739</v>
      </c>
      <c r="G10" s="52">
        <v>-0.08780891</v>
      </c>
    </row>
    <row r="11" spans="1:7" ht="12.75">
      <c r="A11" t="s">
        <v>19</v>
      </c>
      <c r="B11" s="52">
        <v>4.981268</v>
      </c>
      <c r="C11" s="52">
        <v>5.053398</v>
      </c>
      <c r="D11" s="52">
        <v>3.989624</v>
      </c>
      <c r="E11" s="52">
        <v>4.734552</v>
      </c>
      <c r="F11" s="52">
        <v>15.19347</v>
      </c>
      <c r="G11" s="52">
        <v>6.061711</v>
      </c>
    </row>
    <row r="12" spans="1:7" ht="12.75">
      <c r="A12" t="s">
        <v>20</v>
      </c>
      <c r="B12" s="52">
        <v>0.1723903</v>
      </c>
      <c r="C12" s="52">
        <v>-0.02766664</v>
      </c>
      <c r="D12" s="52">
        <v>0.01878156</v>
      </c>
      <c r="E12" s="52">
        <v>-0.3458091</v>
      </c>
      <c r="F12" s="52">
        <v>-0.338532</v>
      </c>
      <c r="G12" s="52">
        <v>-0.1054806</v>
      </c>
    </row>
    <row r="13" spans="1:7" ht="12.75">
      <c r="A13" t="s">
        <v>21</v>
      </c>
      <c r="B13" s="52">
        <v>0.03379397</v>
      </c>
      <c r="C13" s="52">
        <v>-0.1338841</v>
      </c>
      <c r="D13" s="52">
        <v>-0.2338289</v>
      </c>
      <c r="E13" s="52">
        <v>-0.1234658</v>
      </c>
      <c r="F13" s="52">
        <v>-0.03231447</v>
      </c>
      <c r="G13" s="52">
        <v>-0.1175968</v>
      </c>
    </row>
    <row r="14" spans="1:7" ht="12.75">
      <c r="A14" t="s">
        <v>22</v>
      </c>
      <c r="B14" s="52">
        <v>-0.07696015</v>
      </c>
      <c r="C14" s="52">
        <v>-0.091524</v>
      </c>
      <c r="D14" s="52">
        <v>0.006599801</v>
      </c>
      <c r="E14" s="52">
        <v>0.04224213</v>
      </c>
      <c r="F14" s="52">
        <v>0.1544532</v>
      </c>
      <c r="G14" s="52">
        <v>-0.0008386707</v>
      </c>
    </row>
    <row r="15" spans="1:7" ht="12.75">
      <c r="A15" t="s">
        <v>23</v>
      </c>
      <c r="B15" s="52">
        <v>-0.2574835</v>
      </c>
      <c r="C15" s="52">
        <v>0.05048553</v>
      </c>
      <c r="D15" s="52">
        <v>-0.0444711</v>
      </c>
      <c r="E15" s="52">
        <v>0.02314519</v>
      </c>
      <c r="F15" s="52">
        <v>-0.2872751</v>
      </c>
      <c r="G15" s="52">
        <v>-0.06856984</v>
      </c>
    </row>
    <row r="16" spans="1:7" ht="12.75">
      <c r="A16" t="s">
        <v>24</v>
      </c>
      <c r="B16" s="52">
        <v>0.02230903</v>
      </c>
      <c r="C16" s="52">
        <v>0.01541466</v>
      </c>
      <c r="D16" s="52">
        <v>-0.01253983</v>
      </c>
      <c r="E16" s="52">
        <v>-0.04477238</v>
      </c>
      <c r="F16" s="52">
        <v>-0.04861136</v>
      </c>
      <c r="G16" s="52">
        <v>-0.01332747</v>
      </c>
    </row>
    <row r="17" spans="1:7" ht="12.75">
      <c r="A17" t="s">
        <v>25</v>
      </c>
      <c r="B17" s="52">
        <v>-0.008451725</v>
      </c>
      <c r="C17" s="52">
        <v>-0.009922424</v>
      </c>
      <c r="D17" s="52">
        <v>-0.003701069</v>
      </c>
      <c r="E17" s="52">
        <v>-0.0004586961</v>
      </c>
      <c r="F17" s="52">
        <v>-0.01610583</v>
      </c>
      <c r="G17" s="52">
        <v>-0.00675916</v>
      </c>
    </row>
    <row r="18" spans="1:7" ht="12.75">
      <c r="A18" t="s">
        <v>26</v>
      </c>
      <c r="B18" s="52">
        <v>0.01254407</v>
      </c>
      <c r="C18" s="52">
        <v>0.01952815</v>
      </c>
      <c r="D18" s="52">
        <v>0.05070935</v>
      </c>
      <c r="E18" s="52">
        <v>0.03717062</v>
      </c>
      <c r="F18" s="52">
        <v>0.009301403</v>
      </c>
      <c r="G18" s="52">
        <v>0.02890284</v>
      </c>
    </row>
    <row r="19" spans="1:7" ht="12.75">
      <c r="A19" t="s">
        <v>27</v>
      </c>
      <c r="B19" s="52">
        <v>-0.2003493</v>
      </c>
      <c r="C19" s="52">
        <v>-0.1826743</v>
      </c>
      <c r="D19" s="52">
        <v>-0.1799923</v>
      </c>
      <c r="E19" s="52">
        <v>-0.1832572</v>
      </c>
      <c r="F19" s="52">
        <v>-0.1340582</v>
      </c>
      <c r="G19" s="52">
        <v>-0.1782498</v>
      </c>
    </row>
    <row r="20" spans="1:7" ht="12.75">
      <c r="A20" t="s">
        <v>28</v>
      </c>
      <c r="B20" s="52">
        <v>-0.001564005</v>
      </c>
      <c r="C20" s="52">
        <v>-0.0006725817</v>
      </c>
      <c r="D20" s="52">
        <v>-0.003560966</v>
      </c>
      <c r="E20" s="52">
        <v>0.0006883436</v>
      </c>
      <c r="F20" s="52">
        <v>0.002185766</v>
      </c>
      <c r="G20" s="52">
        <v>-0.0007883458</v>
      </c>
    </row>
    <row r="21" spans="1:7" ht="12.75">
      <c r="A21" t="s">
        <v>29</v>
      </c>
      <c r="B21" s="52">
        <v>19.91252</v>
      </c>
      <c r="C21" s="52">
        <v>19.66509</v>
      </c>
      <c r="D21" s="52">
        <v>13.27785</v>
      </c>
      <c r="E21" s="52">
        <v>-15.02297</v>
      </c>
      <c r="F21" s="52">
        <v>-54.02652</v>
      </c>
      <c r="G21" s="52">
        <v>-0.002920895</v>
      </c>
    </row>
    <row r="22" spans="1:7" ht="12.75">
      <c r="A22" t="s">
        <v>30</v>
      </c>
      <c r="B22" s="52">
        <v>28.95488</v>
      </c>
      <c r="C22" s="52">
        <v>10.79198</v>
      </c>
      <c r="D22" s="52">
        <v>-12.94549</v>
      </c>
      <c r="E22" s="52">
        <v>-8.305993</v>
      </c>
      <c r="F22" s="52">
        <v>-12.01686</v>
      </c>
      <c r="G22" s="52">
        <v>0</v>
      </c>
    </row>
    <row r="23" spans="1:7" ht="12.75">
      <c r="A23" t="s">
        <v>31</v>
      </c>
      <c r="B23" s="52">
        <v>0.3396357</v>
      </c>
      <c r="C23" s="52">
        <v>0.3778161</v>
      </c>
      <c r="D23" s="52">
        <v>1.122791</v>
      </c>
      <c r="E23" s="52">
        <v>2.770819</v>
      </c>
      <c r="F23" s="52">
        <v>9.325888</v>
      </c>
      <c r="G23" s="52">
        <v>2.319838</v>
      </c>
    </row>
    <row r="24" spans="1:7" ht="12.75">
      <c r="A24" t="s">
        <v>32</v>
      </c>
      <c r="B24" s="52">
        <v>-0.6664068</v>
      </c>
      <c r="C24" s="52">
        <v>-2.684863</v>
      </c>
      <c r="D24" s="52">
        <v>-0.8347972</v>
      </c>
      <c r="E24" s="52">
        <v>2.022199</v>
      </c>
      <c r="F24" s="52">
        <v>4.246072</v>
      </c>
      <c r="G24" s="52">
        <v>0.1089541</v>
      </c>
    </row>
    <row r="25" spans="1:7" ht="12.75">
      <c r="A25" t="s">
        <v>33</v>
      </c>
      <c r="B25" s="52">
        <v>0.8639211</v>
      </c>
      <c r="C25" s="52">
        <v>0.9233731</v>
      </c>
      <c r="D25" s="52">
        <v>0.618666</v>
      </c>
      <c r="E25" s="52">
        <v>0.4190645</v>
      </c>
      <c r="F25" s="52">
        <v>-1.556455</v>
      </c>
      <c r="G25" s="52">
        <v>0.3896111</v>
      </c>
    </row>
    <row r="26" spans="1:7" ht="12.75">
      <c r="A26" t="s">
        <v>34</v>
      </c>
      <c r="B26" s="52">
        <v>0.04636717</v>
      </c>
      <c r="C26" s="52">
        <v>1.030652</v>
      </c>
      <c r="D26" s="52">
        <v>0.6187167</v>
      </c>
      <c r="E26" s="52">
        <v>0.7953767</v>
      </c>
      <c r="F26" s="52">
        <v>2.139963</v>
      </c>
      <c r="G26" s="52">
        <v>0.8800252</v>
      </c>
    </row>
    <row r="27" spans="1:7" ht="12.75">
      <c r="A27" t="s">
        <v>35</v>
      </c>
      <c r="B27" s="52">
        <v>0.09199532</v>
      </c>
      <c r="C27" s="52">
        <v>-0.096076</v>
      </c>
      <c r="D27" s="52">
        <v>-0.2261988</v>
      </c>
      <c r="E27" s="52">
        <v>-0.09175018</v>
      </c>
      <c r="F27" s="52">
        <v>0.3170468</v>
      </c>
      <c r="G27" s="52">
        <v>-0.04403506</v>
      </c>
    </row>
    <row r="28" spans="1:7" ht="12.75">
      <c r="A28" t="s">
        <v>36</v>
      </c>
      <c r="B28" s="52">
        <v>0.1037406</v>
      </c>
      <c r="C28" s="52">
        <v>-0.2040159</v>
      </c>
      <c r="D28" s="52">
        <v>-0.3038753</v>
      </c>
      <c r="E28" s="52">
        <v>0.04226152</v>
      </c>
      <c r="F28" s="52">
        <v>0.4621073</v>
      </c>
      <c r="G28" s="52">
        <v>-0.03542135</v>
      </c>
    </row>
    <row r="29" spans="1:7" ht="12.75">
      <c r="A29" t="s">
        <v>37</v>
      </c>
      <c r="B29" s="52">
        <v>0.005262334</v>
      </c>
      <c r="C29" s="52">
        <v>0.005697346</v>
      </c>
      <c r="D29" s="52">
        <v>-0.01936405</v>
      </c>
      <c r="E29" s="52">
        <v>-0.07576409</v>
      </c>
      <c r="F29" s="52">
        <v>-0.03626232</v>
      </c>
      <c r="G29" s="52">
        <v>-0.02558715</v>
      </c>
    </row>
    <row r="30" spans="1:7" ht="12.75">
      <c r="A30" t="s">
        <v>38</v>
      </c>
      <c r="B30" s="52">
        <v>0.1143211</v>
      </c>
      <c r="C30" s="52">
        <v>0.1227693</v>
      </c>
      <c r="D30" s="52">
        <v>0.08549819</v>
      </c>
      <c r="E30" s="52">
        <v>0.0794132</v>
      </c>
      <c r="F30" s="52">
        <v>0.3251147</v>
      </c>
      <c r="G30" s="52">
        <v>0.1291162</v>
      </c>
    </row>
    <row r="31" spans="1:7" ht="12.75">
      <c r="A31" t="s">
        <v>39</v>
      </c>
      <c r="B31" s="52">
        <v>-0.01646986</v>
      </c>
      <c r="C31" s="52">
        <v>0.0002796116</v>
      </c>
      <c r="D31" s="52">
        <v>-0.02924842</v>
      </c>
      <c r="E31" s="52">
        <v>-0.06102289</v>
      </c>
      <c r="F31" s="52">
        <v>0.00741883</v>
      </c>
      <c r="G31" s="52">
        <v>-0.02304901</v>
      </c>
    </row>
    <row r="32" spans="1:7" ht="12.75">
      <c r="A32" t="s">
        <v>40</v>
      </c>
      <c r="B32" s="52">
        <v>0.04345317</v>
      </c>
      <c r="C32" s="52">
        <v>0.005272085</v>
      </c>
      <c r="D32" s="52">
        <v>-0.01854093</v>
      </c>
      <c r="E32" s="52">
        <v>0.008075587</v>
      </c>
      <c r="F32" s="52">
        <v>0.0267516</v>
      </c>
      <c r="G32" s="52">
        <v>0.008611523</v>
      </c>
    </row>
    <row r="33" spans="1:7" ht="12.75">
      <c r="A33" t="s">
        <v>41</v>
      </c>
      <c r="B33" s="52">
        <v>0.05746028</v>
      </c>
      <c r="C33" s="52">
        <v>0.04569562</v>
      </c>
      <c r="D33" s="52">
        <v>0.03303352</v>
      </c>
      <c r="E33" s="52">
        <v>0.04804517</v>
      </c>
      <c r="F33" s="52">
        <v>0.02746102</v>
      </c>
      <c r="G33" s="52">
        <v>0.04248702</v>
      </c>
    </row>
    <row r="34" spans="1:7" ht="12.75">
      <c r="A34" t="s">
        <v>42</v>
      </c>
      <c r="B34" s="52">
        <v>0.01225988</v>
      </c>
      <c r="C34" s="52">
        <v>0.02083363</v>
      </c>
      <c r="D34" s="52">
        <v>0.02285093</v>
      </c>
      <c r="E34" s="52">
        <v>0.02856392</v>
      </c>
      <c r="F34" s="52">
        <v>-0.01461001</v>
      </c>
      <c r="G34" s="52">
        <v>0.01722258</v>
      </c>
    </row>
    <row r="35" spans="1:7" ht="12.75">
      <c r="A35" t="s">
        <v>43</v>
      </c>
      <c r="B35" s="52">
        <v>-0.003175339</v>
      </c>
      <c r="C35" s="52">
        <v>0.0004392853</v>
      </c>
      <c r="D35" s="52">
        <v>0.001323596</v>
      </c>
      <c r="E35" s="52">
        <v>-0.0005832937</v>
      </c>
      <c r="F35" s="52">
        <v>0.001978789</v>
      </c>
      <c r="G35" s="52">
        <v>8.756728E-05</v>
      </c>
    </row>
    <row r="36" spans="1:6" ht="12.75">
      <c r="A36" t="s">
        <v>44</v>
      </c>
      <c r="B36" s="52">
        <v>19.71436</v>
      </c>
      <c r="C36" s="52">
        <v>19.72351</v>
      </c>
      <c r="D36" s="52">
        <v>19.74793</v>
      </c>
      <c r="E36" s="52">
        <v>19.75708</v>
      </c>
      <c r="F36" s="52">
        <v>19.77539</v>
      </c>
    </row>
    <row r="37" spans="1:6" ht="12.75">
      <c r="A37" t="s">
        <v>45</v>
      </c>
      <c r="B37" s="52">
        <v>0.3707886</v>
      </c>
      <c r="C37" s="52">
        <v>0.3585816</v>
      </c>
      <c r="D37" s="52">
        <v>0.3504435</v>
      </c>
      <c r="E37" s="52">
        <v>0.3438314</v>
      </c>
      <c r="F37" s="52">
        <v>0.3356934</v>
      </c>
    </row>
    <row r="38" spans="1:7" ht="12.75">
      <c r="A38" t="s">
        <v>54</v>
      </c>
      <c r="B38" s="52">
        <v>-8.535797E-05</v>
      </c>
      <c r="C38" s="52">
        <v>-4.457203E-05</v>
      </c>
      <c r="D38" s="52">
        <v>0.0001638771</v>
      </c>
      <c r="E38" s="52">
        <v>-7.721529E-05</v>
      </c>
      <c r="F38" s="52">
        <v>1.656492E-05</v>
      </c>
      <c r="G38" s="52">
        <v>0.0002682156</v>
      </c>
    </row>
    <row r="39" spans="1:7" ht="12.75">
      <c r="A39" t="s">
        <v>55</v>
      </c>
      <c r="B39" s="52">
        <v>-3.360414E-05</v>
      </c>
      <c r="C39" s="52">
        <v>-3.338256E-05</v>
      </c>
      <c r="D39" s="52">
        <v>-2.23602E-05</v>
      </c>
      <c r="E39" s="52">
        <v>2.547492E-05</v>
      </c>
      <c r="F39" s="52">
        <v>9.186499E-05</v>
      </c>
      <c r="G39" s="52">
        <v>0.0006054533</v>
      </c>
    </row>
    <row r="40" spans="2:5" ht="12.75">
      <c r="B40" t="s">
        <v>46</v>
      </c>
      <c r="C40">
        <v>-0.003749</v>
      </c>
      <c r="D40" t="s">
        <v>47</v>
      </c>
      <c r="E40">
        <v>3.116628</v>
      </c>
    </row>
    <row r="42" ht="12.75">
      <c r="A42" t="s">
        <v>48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12.516</v>
      </c>
      <c r="C44">
        <v>12.515</v>
      </c>
      <c r="D44">
        <v>12.515</v>
      </c>
      <c r="E44">
        <v>12.515</v>
      </c>
      <c r="F44">
        <v>12.516</v>
      </c>
      <c r="J44">
        <v>12.516</v>
      </c>
    </row>
    <row r="50" spans="1:7" ht="12.75">
      <c r="A50" t="s">
        <v>56</v>
      </c>
      <c r="B50">
        <f>-0.017/(B7*B7+B22*B22)*(B21*B22+B6*B7)</f>
        <v>-8.535797835805504E-05</v>
      </c>
      <c r="C50">
        <f>-0.017/(C7*C7+C22*C22)*(C21*C22+C6*C7)</f>
        <v>-4.457203138222324E-05</v>
      </c>
      <c r="D50">
        <f>-0.017/(D7*D7+D22*D22)*(D21*D22+D6*D7)</f>
        <v>0.00016387708837206313</v>
      </c>
      <c r="E50">
        <f>-0.017/(E7*E7+E22*E22)*(E21*E22+E6*E7)</f>
        <v>-7.72152864457668E-05</v>
      </c>
      <c r="F50">
        <f>-0.017/(F7*F7+F22*F22)*(F21*F22+F6*F7)</f>
        <v>1.656491562783451E-05</v>
      </c>
      <c r="G50">
        <f>(B50*B$4+C50*C$4+D50*D$4+E50*E$4+F50*F$4)/SUM(B$4:F$4)</f>
        <v>-2.5189502186916937E-08</v>
      </c>
    </row>
    <row r="51" spans="1:7" ht="12.75">
      <c r="A51" t="s">
        <v>57</v>
      </c>
      <c r="B51">
        <f>-0.017/(B7*B7+B22*B22)*(B21*B7-B6*B22)</f>
        <v>-3.3604130997959996E-05</v>
      </c>
      <c r="C51">
        <f>-0.017/(C7*C7+C22*C22)*(C21*C7-C6*C22)</f>
        <v>-3.3382550952876366E-05</v>
      </c>
      <c r="D51">
        <f>-0.017/(D7*D7+D22*D22)*(D21*D7-D6*D22)</f>
        <v>-2.2360198079125035E-05</v>
      </c>
      <c r="E51">
        <f>-0.017/(E7*E7+E22*E22)*(E21*E7-E6*E22)</f>
        <v>2.547491403712885E-05</v>
      </c>
      <c r="F51">
        <f>-0.017/(F7*F7+F22*F22)*(F21*F7-F6*F22)</f>
        <v>9.186498982720115E-05</v>
      </c>
      <c r="G51">
        <f>(B51*B$4+C51*C$4+D51*D$4+E51*E$4+F51*F$4)/SUM(B$4:F$4)</f>
        <v>8.778528205016688E-08</v>
      </c>
    </row>
    <row r="58" ht="12.75">
      <c r="A58" t="s">
        <v>59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61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64</v>
      </c>
      <c r="B62">
        <f>B7+(2/0.017)*(B8*B50-B23*B51)</f>
        <v>9999.98859883909</v>
      </c>
      <c r="C62">
        <f>C7+(2/0.017)*(C8*C50-C23*C51)</f>
        <v>10000.005308215092</v>
      </c>
      <c r="D62">
        <f>D7+(2/0.017)*(D8*D50-D23*D51)</f>
        <v>9999.999134943768</v>
      </c>
      <c r="E62">
        <f>E7+(2/0.017)*(E8*E50-E23*E51)</f>
        <v>9999.98900813071</v>
      </c>
      <c r="F62">
        <f>F7+(2/0.017)*(F8*F50-F23*F51)</f>
        <v>9999.893222217239</v>
      </c>
    </row>
    <row r="63" spans="1:6" ht="12.75">
      <c r="A63" t="s">
        <v>65</v>
      </c>
      <c r="B63">
        <f>B8+(3/0.017)*(B9*B50-B24*B51)</f>
        <v>1.2535230534928583</v>
      </c>
      <c r="C63">
        <f>C8+(3/0.017)*(C9*C50-C24*C51)</f>
        <v>-0.7394717170144093</v>
      </c>
      <c r="D63">
        <f>D8+(3/0.017)*(D9*D50-D24*D51)</f>
        <v>-0.2340781059691532</v>
      </c>
      <c r="E63">
        <f>E8+(3/0.017)*(E9*E50-E24*E51)</f>
        <v>0.2937957528537215</v>
      </c>
      <c r="F63">
        <f>F8+(3/0.017)*(F9*F50-F24*F51)</f>
        <v>-3.1462557989133995</v>
      </c>
    </row>
    <row r="64" spans="1:6" ht="12.75">
      <c r="A64" t="s">
        <v>66</v>
      </c>
      <c r="B64">
        <f>B9+(4/0.017)*(B10*B50-B25*B51)</f>
        <v>0.7866581666736049</v>
      </c>
      <c r="C64">
        <f>C9+(4/0.017)*(C10*C50-C25*C51)</f>
        <v>-0.71415539250414</v>
      </c>
      <c r="D64">
        <f>D9+(4/0.017)*(D10*D50-D25*D51)</f>
        <v>-1.1286187681176438</v>
      </c>
      <c r="E64">
        <f>E9+(4/0.017)*(E10*E50-E25*E51)</f>
        <v>-0.5212763531624506</v>
      </c>
      <c r="F64">
        <f>F9+(4/0.017)*(F10*F50-F25*F51)</f>
        <v>-1.7991212454017305</v>
      </c>
    </row>
    <row r="65" spans="1:6" ht="12.75">
      <c r="A65" t="s">
        <v>67</v>
      </c>
      <c r="B65">
        <f>B10+(5/0.017)*(B11*B50-B26*B51)</f>
        <v>-0.711683793436761</v>
      </c>
      <c r="C65">
        <f>C10+(5/0.017)*(C11*C50-C26*C51)</f>
        <v>0.033972289018182285</v>
      </c>
      <c r="D65">
        <f>D10+(5/0.017)*(D11*D50-D26*D51)</f>
        <v>0.1809941384665196</v>
      </c>
      <c r="E65">
        <f>E10+(5/0.017)*(E11*E50-E26*E51)</f>
        <v>0.03559207590234903</v>
      </c>
      <c r="F65">
        <f>F10+(5/0.017)*(F11*F50-F26*F51)</f>
        <v>-0.40853580311222115</v>
      </c>
    </row>
    <row r="66" spans="1:6" ht="12.75">
      <c r="A66" t="s">
        <v>68</v>
      </c>
      <c r="B66">
        <f>B11+(6/0.017)*(B12*B50-B27*B51)</f>
        <v>4.977165600689862</v>
      </c>
      <c r="C66">
        <f>C11+(6/0.017)*(C12*C50-C27*C51)</f>
        <v>5.052701257546225</v>
      </c>
      <c r="D66">
        <f>D11+(6/0.017)*(D12*D50-D27*D51)</f>
        <v>3.9889251826098677</v>
      </c>
      <c r="E66">
        <f>E11+(6/0.017)*(E12*E50-E27*E51)</f>
        <v>4.744801085880156</v>
      </c>
      <c r="F66">
        <f>F11+(6/0.017)*(F12*F50-F27*F51)</f>
        <v>15.181211204091504</v>
      </c>
    </row>
    <row r="67" spans="1:6" ht="12.75">
      <c r="A67" t="s">
        <v>69</v>
      </c>
      <c r="B67">
        <f>B12+(7/0.017)*(B13*B50-B28*B51)</f>
        <v>0.17263798789801174</v>
      </c>
      <c r="C67">
        <f>C12+(7/0.017)*(C13*C50-C28*C51)</f>
        <v>-0.02801379259359785</v>
      </c>
      <c r="D67">
        <f>D12+(7/0.017)*(D13*D50-D28*D51)</f>
        <v>0.00020524361998994212</v>
      </c>
      <c r="E67">
        <f>E12+(7/0.017)*(E13*E50-E28*E51)</f>
        <v>-0.34232687237239756</v>
      </c>
      <c r="F67">
        <f>F12+(7/0.017)*(F13*F50-F28*F51)</f>
        <v>-0.35623243424581086</v>
      </c>
    </row>
    <row r="68" spans="1:6" ht="12.75">
      <c r="A68" t="s">
        <v>70</v>
      </c>
      <c r="B68">
        <f>B13+(8/0.017)*(B14*B50-B29*B51)</f>
        <v>0.03696855775492879</v>
      </c>
      <c r="C68">
        <f>C13+(8/0.017)*(C14*C50-C29*C51)</f>
        <v>-0.13187487527370928</v>
      </c>
      <c r="D68">
        <f>D13+(8/0.017)*(D14*D50-D29*D51)</f>
        <v>-0.23352368956324662</v>
      </c>
      <c r="E68">
        <f>E13+(8/0.017)*(E14*E50-E29*E51)</f>
        <v>-0.12409246093561319</v>
      </c>
      <c r="F68">
        <f>F13+(8/0.017)*(F14*F50-F29*F51)</f>
        <v>-0.029542826760301285</v>
      </c>
    </row>
    <row r="69" spans="1:6" ht="12.75">
      <c r="A69" t="s">
        <v>71</v>
      </c>
      <c r="B69">
        <f>B14+(9/0.017)*(B15*B50-B30*B51)</f>
        <v>-0.06329077410781858</v>
      </c>
      <c r="C69">
        <f>C14+(9/0.017)*(C15*C50-C30*C51)</f>
        <v>-0.09054558893725193</v>
      </c>
      <c r="D69">
        <f>D14+(9/0.017)*(D15*D50-D30*D51)</f>
        <v>0.0037536632771726056</v>
      </c>
      <c r="E69">
        <f>E14+(9/0.017)*(E15*E50-E30*E51)</f>
        <v>0.04022496163106205</v>
      </c>
      <c r="F69">
        <f>F14+(9/0.017)*(F15*F50-F30*F51)</f>
        <v>0.13612213425794933</v>
      </c>
    </row>
    <row r="70" spans="1:6" ht="12.75">
      <c r="A70" t="s">
        <v>72</v>
      </c>
      <c r="B70">
        <f>B15+(10/0.017)*(B16*B50-B31*B51)</f>
        <v>-0.258929211195816</v>
      </c>
      <c r="C70">
        <f>C15+(10/0.017)*(C16*C50-C31*C51)</f>
        <v>0.0500868661407163</v>
      </c>
      <c r="D70">
        <f>D15+(10/0.017)*(D16*D50-D31*D51)</f>
        <v>-0.04606462429046005</v>
      </c>
      <c r="E70">
        <f>E15+(10/0.017)*(E16*E50-E31*E51)</f>
        <v>0.026093228249179937</v>
      </c>
      <c r="F70">
        <f>F15+(10/0.017)*(F16*F50-F31*F51)</f>
        <v>-0.2881496728349612</v>
      </c>
    </row>
    <row r="71" spans="1:6" ht="12.75">
      <c r="A71" t="s">
        <v>73</v>
      </c>
      <c r="B71">
        <f>B16+(11/0.017)*(B17*B50-B32*B51)</f>
        <v>0.023720671761326084</v>
      </c>
      <c r="C71">
        <f>C16+(11/0.017)*(C17*C50-C32*C51)</f>
        <v>0.01581470944944808</v>
      </c>
      <c r="D71">
        <f>D16+(11/0.017)*(D17*D50-D32*D51)</f>
        <v>-0.013200541298147545</v>
      </c>
      <c r="E71">
        <f>E16+(11/0.017)*(E17*E50-E32*E51)</f>
        <v>-0.044882578345446136</v>
      </c>
      <c r="F71">
        <f>F16+(11/0.017)*(F17*F50-F32*F51)</f>
        <v>-0.050374159938011975</v>
      </c>
    </row>
    <row r="72" spans="1:6" ht="12.75">
      <c r="A72" t="s">
        <v>74</v>
      </c>
      <c r="B72">
        <f>B17+(12/0.017)*(B18*B50-B33*B51)</f>
        <v>-0.007844548773611152</v>
      </c>
      <c r="C72">
        <f>C17+(12/0.017)*(C18*C50-C33*C51)</f>
        <v>-0.009460051965880107</v>
      </c>
      <c r="D72">
        <f>D17+(12/0.017)*(D18*D50-D33*D51)</f>
        <v>0.0026862745400169064</v>
      </c>
      <c r="E72">
        <f>E17+(12/0.017)*(E18*E50-E33*E51)</f>
        <v>-0.003348639615046581</v>
      </c>
      <c r="F72">
        <f>F17+(12/0.017)*(F18*F50-F33*F51)</f>
        <v>-0.01777780367084406</v>
      </c>
    </row>
    <row r="73" spans="1:6" ht="12.75">
      <c r="A73" t="s">
        <v>75</v>
      </c>
      <c r="B73">
        <f>B18+(13/0.017)*(B19*B50-B34*B51)</f>
        <v>0.025936665279463512</v>
      </c>
      <c r="C73">
        <f>C18+(13/0.017)*(C19*C50-C34*C51)</f>
        <v>0.02628634861854956</v>
      </c>
      <c r="D73">
        <f>D18+(13/0.017)*(D19*D50-D34*D51)</f>
        <v>0.028543843204712777</v>
      </c>
      <c r="E73">
        <f>E18+(13/0.017)*(E19*E50-E34*E51)</f>
        <v>0.047434956423583224</v>
      </c>
      <c r="F73">
        <f>F18+(13/0.017)*(F19*F50-F34*F51)</f>
        <v>0.00862959790714572</v>
      </c>
    </row>
    <row r="74" spans="1:6" ht="12.75">
      <c r="A74" t="s">
        <v>76</v>
      </c>
      <c r="B74">
        <f>B19+(14/0.017)*(B20*B50-B35*B51)</f>
        <v>-0.2003272328728752</v>
      </c>
      <c r="C74">
        <f>C19+(14/0.017)*(C20*C50-C35*C51)</f>
        <v>-0.18263753534401797</v>
      </c>
      <c r="D74">
        <f>D19+(14/0.017)*(D20*D50-D35*D51)</f>
        <v>-0.18044850636446425</v>
      </c>
      <c r="E74">
        <f>E19+(14/0.017)*(E20*E50-E35*E51)</f>
        <v>-0.1832887340046669</v>
      </c>
      <c r="F74">
        <f>F19+(14/0.017)*(F20*F50-F35*F51)</f>
        <v>-0.13417808480163304</v>
      </c>
    </row>
    <row r="75" spans="1:6" ht="12.75">
      <c r="A75" t="s">
        <v>77</v>
      </c>
      <c r="B75" s="52">
        <f>B20</f>
        <v>-0.001564005</v>
      </c>
      <c r="C75" s="52">
        <f>C20</f>
        <v>-0.0006725817</v>
      </c>
      <c r="D75" s="52">
        <f>D20</f>
        <v>-0.003560966</v>
      </c>
      <c r="E75" s="52">
        <f>E20</f>
        <v>0.0006883436</v>
      </c>
      <c r="F75" s="52">
        <f>F20</f>
        <v>0.002185766</v>
      </c>
    </row>
    <row r="78" ht="12.75">
      <c r="A78" t="s">
        <v>59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78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79</v>
      </c>
      <c r="B82">
        <f>B22+(2/0.017)*(B8*B51+B23*B50)</f>
        <v>28.946452266170777</v>
      </c>
      <c r="C82">
        <f>C22+(2/0.017)*(C8*C51+C23*C50)</f>
        <v>10.792863129148254</v>
      </c>
      <c r="D82">
        <f>D22+(2/0.017)*(D8*D51+D23*D50)</f>
        <v>-12.923321934159588</v>
      </c>
      <c r="E82">
        <f>E22+(2/0.017)*(E8*E51+E23*E50)</f>
        <v>-8.330276847903166</v>
      </c>
      <c r="F82">
        <f>F22+(2/0.017)*(F8*F51+F23*F50)</f>
        <v>-12.03188740561104</v>
      </c>
    </row>
    <row r="83" spans="1:6" ht="12.75">
      <c r="A83" t="s">
        <v>80</v>
      </c>
      <c r="B83">
        <f>B23+(3/0.017)*(B9*B51+B24*B50)</f>
        <v>0.34511933849938203</v>
      </c>
      <c r="C83">
        <f>C23+(3/0.017)*(C9*C51+C24*C50)</f>
        <v>0.4031785765967466</v>
      </c>
      <c r="D83">
        <f>D23+(3/0.017)*(D9*D51+D24*D50)</f>
        <v>1.1031130351869411</v>
      </c>
      <c r="E83">
        <f>E23+(3/0.017)*(E9*E51+E24*E50)</f>
        <v>2.7409440898928787</v>
      </c>
      <c r="F83">
        <f>F23+(3/0.017)*(F9*F51+F24*F50)</f>
        <v>9.30861523790098</v>
      </c>
    </row>
    <row r="84" spans="1:6" ht="12.75">
      <c r="A84" t="s">
        <v>81</v>
      </c>
      <c r="B84">
        <f>B24+(4/0.017)*(B10*B51+B25*B50)</f>
        <v>-0.679115987544991</v>
      </c>
      <c r="C84">
        <f>C24+(4/0.017)*(C10*C51+C25*C50)</f>
        <v>-2.6952546199140017</v>
      </c>
      <c r="D84">
        <f>D24+(4/0.017)*(D10*D51+D25*D50)</f>
        <v>-0.8108609908850988</v>
      </c>
      <c r="E84">
        <f>E24+(4/0.017)*(E10*E51+E25*E50)</f>
        <v>2.0154788793890197</v>
      </c>
      <c r="F84">
        <f>F24+(4/0.017)*(F10*F51+F25*F50)</f>
        <v>4.23082466125465</v>
      </c>
    </row>
    <row r="85" spans="1:6" ht="12.75">
      <c r="A85" t="s">
        <v>82</v>
      </c>
      <c r="B85">
        <f>B25+(5/0.017)*(B11*B51+B26*B50)</f>
        <v>0.8135243381466675</v>
      </c>
      <c r="C85">
        <f>C25+(5/0.017)*(C11*C51+C26*C50)</f>
        <v>0.8602455795563779</v>
      </c>
      <c r="D85">
        <f>D25+(5/0.017)*(D11*D51+D26*D50)</f>
        <v>0.6222497377711589</v>
      </c>
      <c r="E85">
        <f>E25+(5/0.017)*(E11*E51+E26*E50)</f>
        <v>0.43647540161221404</v>
      </c>
      <c r="F85">
        <f>F25+(5/0.017)*(F11*F51+F26*F50)</f>
        <v>-1.135514919549537</v>
      </c>
    </row>
    <row r="86" spans="1:6" ht="12.75">
      <c r="A86" t="s">
        <v>83</v>
      </c>
      <c r="B86">
        <f>B26+(6/0.017)*(B12*B51+B27*B50)</f>
        <v>0.04155108973261883</v>
      </c>
      <c r="C86">
        <f>C26+(6/0.017)*(C12*C51+C27*C50)</f>
        <v>1.0324893713552612</v>
      </c>
      <c r="D86">
        <f>D26+(6/0.017)*(D12*D51+D27*D50)</f>
        <v>0.605485372892086</v>
      </c>
      <c r="E86">
        <f>E26+(6/0.017)*(E12*E51+E27*E50)</f>
        <v>0.794767897412139</v>
      </c>
      <c r="F86">
        <f>F26+(6/0.017)*(F12*F51+F27*F50)</f>
        <v>2.1308403934432563</v>
      </c>
    </row>
    <row r="87" spans="1:6" ht="12.75">
      <c r="A87" t="s">
        <v>84</v>
      </c>
      <c r="B87">
        <f>B27+(7/0.017)*(B13*B51+B28*B50)</f>
        <v>0.08788150034168768</v>
      </c>
      <c r="C87">
        <f>C27+(7/0.017)*(C13*C51+C28*C50)</f>
        <v>-0.09049131934052249</v>
      </c>
      <c r="D87">
        <f>D27+(7/0.017)*(D13*D51+D28*D50)</f>
        <v>-0.24455104541770253</v>
      </c>
      <c r="E87">
        <f>E27+(7/0.017)*(E13*E51+E28*E50)</f>
        <v>-0.09438898071163011</v>
      </c>
      <c r="F87">
        <f>F27+(7/0.017)*(F13*F51+F28*F50)</f>
        <v>0.3189764117555174</v>
      </c>
    </row>
    <row r="88" spans="1:6" ht="12.75">
      <c r="A88" t="s">
        <v>85</v>
      </c>
      <c r="B88">
        <f>B28+(8/0.017)*(B14*B51+B29*B50)</f>
        <v>0.1047462455390766</v>
      </c>
      <c r="C88">
        <f>C28+(8/0.017)*(C14*C51+C29*C50)</f>
        <v>-0.20269761185472768</v>
      </c>
      <c r="D88">
        <f>D28+(8/0.017)*(D14*D51+D29*D50)</f>
        <v>-0.305438075054463</v>
      </c>
      <c r="E88">
        <f>E28+(8/0.017)*(E14*E51+E29*E50)</f>
        <v>0.04552093672571674</v>
      </c>
      <c r="F88">
        <f>F28+(8/0.017)*(F14*F51+F29*F50)</f>
        <v>0.46850172794141604</v>
      </c>
    </row>
    <row r="89" spans="1:6" ht="12.75">
      <c r="A89" t="s">
        <v>86</v>
      </c>
      <c r="B89">
        <f>B29+(9/0.017)*(B15*B51+B30*B50)</f>
        <v>0.004676958797488097</v>
      </c>
      <c r="C89">
        <f>C29+(9/0.017)*(C15*C51+C30*C50)</f>
        <v>0.0019081274217744746</v>
      </c>
      <c r="D89">
        <f>D29+(9/0.017)*(D15*D51+D30*D50)</f>
        <v>-0.011419920977193989</v>
      </c>
      <c r="E89">
        <f>E29+(9/0.017)*(E15*E51+E30*E50)</f>
        <v>-0.07869824419644515</v>
      </c>
      <c r="F89">
        <f>F29+(9/0.017)*(F15*F51+F30*F50)</f>
        <v>-0.04738262818106795</v>
      </c>
    </row>
    <row r="90" spans="1:6" ht="12.75">
      <c r="A90" t="s">
        <v>87</v>
      </c>
      <c r="B90">
        <f>B30+(10/0.017)*(B16*B51+B31*B50)</f>
        <v>0.11470707552169575</v>
      </c>
      <c r="C90">
        <f>C30+(10/0.017)*(C16*C51+C31*C50)</f>
        <v>0.12245927439418747</v>
      </c>
      <c r="D90">
        <f>D30+(10/0.017)*(D16*D51+D31*D50)</f>
        <v>0.08284362951387961</v>
      </c>
      <c r="E90">
        <f>E30+(10/0.017)*(E16*E51+E31*E50)</f>
        <v>0.08151398082315345</v>
      </c>
      <c r="F90">
        <f>F30+(10/0.017)*(F16*F51+F31*F50)</f>
        <v>0.3225601177653652</v>
      </c>
    </row>
    <row r="91" spans="1:6" ht="12.75">
      <c r="A91" t="s">
        <v>88</v>
      </c>
      <c r="B91">
        <f>B31+(11/0.017)*(B17*B51+B32*B50)</f>
        <v>-0.018686076504370097</v>
      </c>
      <c r="C91">
        <f>C31+(11/0.017)*(C17*C51+C32*C50)</f>
        <v>0.0003418899031499555</v>
      </c>
      <c r="D91">
        <f>D31+(11/0.017)*(D17*D51+D32*D50)</f>
        <v>-0.031160916874695473</v>
      </c>
      <c r="E91">
        <f>E31+(11/0.017)*(E17*E51+E32*E50)</f>
        <v>-0.06143393023991372</v>
      </c>
      <c r="F91">
        <f>F31+(11/0.017)*(F17*F51+F32*F50)</f>
        <v>0.00674820276269473</v>
      </c>
    </row>
    <row r="92" spans="1:6" ht="12.75">
      <c r="A92" t="s">
        <v>89</v>
      </c>
      <c r="B92">
        <f>B32+(12/0.017)*(B18*B51+B33*B50)</f>
        <v>0.039693481123612685</v>
      </c>
      <c r="C92">
        <f>C32+(12/0.017)*(C18*C51+C33*C50)</f>
        <v>0.0033742171851337223</v>
      </c>
      <c r="D92">
        <f>D32+(12/0.017)*(D18*D51+D33*D50)</f>
        <v>-0.015520059906482376</v>
      </c>
      <c r="E92">
        <f>E32+(12/0.017)*(E18*E51+E33*E50)</f>
        <v>0.006125302377873803</v>
      </c>
      <c r="F92">
        <f>F32+(12/0.017)*(F18*F51+F33*F50)</f>
        <v>0.02767585607387857</v>
      </c>
    </row>
    <row r="93" spans="1:6" ht="12.75">
      <c r="A93" t="s">
        <v>90</v>
      </c>
      <c r="B93">
        <f>B33+(13/0.017)*(B19*B51+B34*B50)</f>
        <v>0.0618084630682873</v>
      </c>
      <c r="C93">
        <f>C33+(13/0.017)*(C19*C51+C34*C50)</f>
        <v>0.04964879528975001</v>
      </c>
      <c r="D93">
        <f>D33+(13/0.017)*(D19*D51+D34*D50)</f>
        <v>0.0389748315073085</v>
      </c>
      <c r="E93">
        <f>E33+(13/0.017)*(E19*E51+E34*E50)</f>
        <v>0.04278855677297143</v>
      </c>
      <c r="F93">
        <f>F33+(13/0.017)*(F19*F51+F34*F50)</f>
        <v>0.017858402711239924</v>
      </c>
    </row>
    <row r="94" spans="1:6" ht="12.75">
      <c r="A94" t="s">
        <v>91</v>
      </c>
      <c r="B94">
        <f>B34+(14/0.017)*(B20*B51+B35*B50)</f>
        <v>0.012526372097153021</v>
      </c>
      <c r="C94">
        <f>C34+(14/0.017)*(C20*C51+C35*C50)</f>
        <v>0.020835995715629423</v>
      </c>
      <c r="D94">
        <f>D34+(14/0.017)*(D20*D51+D35*D50)</f>
        <v>0.02309513197016677</v>
      </c>
      <c r="E94">
        <f>E34+(14/0.017)*(E20*E51+E35*E50)</f>
        <v>0.028615452092842192</v>
      </c>
      <c r="F94">
        <f>F34+(14/0.017)*(F20*F51+F35*F50)</f>
        <v>-0.014417655069494764</v>
      </c>
    </row>
    <row r="95" spans="1:6" ht="12.75">
      <c r="A95" t="s">
        <v>92</v>
      </c>
      <c r="B95" s="52">
        <f>B35</f>
        <v>-0.003175339</v>
      </c>
      <c r="C95" s="52">
        <f>C35</f>
        <v>0.0004392853</v>
      </c>
      <c r="D95" s="52">
        <f>D35</f>
        <v>0.001323596</v>
      </c>
      <c r="E95" s="52">
        <f>E35</f>
        <v>-0.0005832937</v>
      </c>
      <c r="F95" s="52">
        <f>F35</f>
        <v>0.001978789</v>
      </c>
    </row>
    <row r="98" ht="12.75">
      <c r="A98" t="s">
        <v>60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62</v>
      </c>
      <c r="H100" t="s">
        <v>63</v>
      </c>
      <c r="I100" t="s">
        <v>58</v>
      </c>
      <c r="K100" t="s">
        <v>93</v>
      </c>
    </row>
    <row r="101" spans="1:9" ht="12.75">
      <c r="A101" t="s">
        <v>61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64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65</v>
      </c>
      <c r="B103">
        <f>B63*10000/B62</f>
        <v>1.2535244826562915</v>
      </c>
      <c r="C103">
        <f>C63*10000/C62</f>
        <v>-0.7394713244871248</v>
      </c>
      <c r="D103">
        <f>D63*10000/D62</f>
        <v>-0.23407812621822738</v>
      </c>
      <c r="E103">
        <f>E63*10000/E62</f>
        <v>0.29379607579052786</v>
      </c>
      <c r="F103">
        <f>F63*10000/F62</f>
        <v>-3.146289394293944</v>
      </c>
      <c r="G103">
        <f>AVERAGE(C103:E103)</f>
        <v>-0.22658445830494145</v>
      </c>
      <c r="H103">
        <f>STDEV(C103:E103)</f>
        <v>0.516674458835765</v>
      </c>
      <c r="I103">
        <f>(B103*B4+C103*C4+D103*D4+E103*E4+F103*F4)/SUM(B4:F4)</f>
        <v>-0.40125689863472924</v>
      </c>
      <c r="K103">
        <f>(LN(H103)+LN(H123))/2-LN(K114*K115^3)</f>
        <v>-4.117631195449183</v>
      </c>
    </row>
    <row r="104" spans="1:11" ht="12.75">
      <c r="A104" t="s">
        <v>66</v>
      </c>
      <c r="B104">
        <f>B64*10000/B62</f>
        <v>0.7866590635562614</v>
      </c>
      <c r="C104">
        <f>C64*10000/C62</f>
        <v>-0.714155013415298</v>
      </c>
      <c r="D104">
        <f>D64*10000/D62</f>
        <v>-1.1286188657495222</v>
      </c>
      <c r="E104">
        <f>E64*10000/E62</f>
        <v>-0.5212769261432343</v>
      </c>
      <c r="F104">
        <f>F64*10000/F62</f>
        <v>-1.7991404562246098</v>
      </c>
      <c r="G104">
        <f>AVERAGE(C104:E104)</f>
        <v>-0.7880169351026849</v>
      </c>
      <c r="H104">
        <f>STDEV(C104:E104)</f>
        <v>0.3103348925075892</v>
      </c>
      <c r="I104">
        <f>(B104*B4+C104*C4+D104*D4+E104*E4+F104*F4)/SUM(B4:F4)</f>
        <v>-0.6946422281821404</v>
      </c>
      <c r="K104">
        <f>(LN(H104)+LN(H124))/2-LN(K114*K115^4)</f>
        <v>-3.440631075140878</v>
      </c>
    </row>
    <row r="105" spans="1:11" ht="12.75">
      <c r="A105" t="s">
        <v>67</v>
      </c>
      <c r="B105">
        <f>B65*10000/B62</f>
        <v>-0.7116846048398308</v>
      </c>
      <c r="C105">
        <f>C65*10000/C62</f>
        <v>0.03397227098497013</v>
      </c>
      <c r="D105">
        <f>D65*10000/D62</f>
        <v>0.1809941541235317</v>
      </c>
      <c r="E105">
        <f>E65*10000/E62</f>
        <v>0.035592115024736644</v>
      </c>
      <c r="F105">
        <f>F65*10000/F62</f>
        <v>-0.40854016541352434</v>
      </c>
      <c r="G105">
        <f>AVERAGE(C105:E105)</f>
        <v>0.08351951337774616</v>
      </c>
      <c r="H105">
        <f>STDEV(C105:E105)</f>
        <v>0.08441940040694591</v>
      </c>
      <c r="I105">
        <f>(B105*B4+C105*C4+D105*D4+E105*E4+F105*F4)/SUM(B4:F4)</f>
        <v>-0.09725227303918663</v>
      </c>
      <c r="K105">
        <f>(LN(H105)+LN(H125))/2-LN(K114*K115^5)</f>
        <v>-4.706498230886831</v>
      </c>
    </row>
    <row r="106" spans="1:11" ht="12.75">
      <c r="A106" t="s">
        <v>68</v>
      </c>
      <c r="B106">
        <f>B66*10000/B62</f>
        <v>4.977171275242919</v>
      </c>
      <c r="C106">
        <f>C66*10000/C62</f>
        <v>5.052698575465142</v>
      </c>
      <c r="D106">
        <f>D66*10000/D62</f>
        <v>3.9889255276743563</v>
      </c>
      <c r="E106">
        <f>E66*10000/E62</f>
        <v>4.744806301309223</v>
      </c>
      <c r="F106">
        <f>F66*10000/F62</f>
        <v>15.181373307429606</v>
      </c>
      <c r="G106">
        <f>AVERAGE(C106:E106)</f>
        <v>4.595476801482907</v>
      </c>
      <c r="H106">
        <f>STDEV(C106:E106)</f>
        <v>0.547382634854547</v>
      </c>
      <c r="I106">
        <f>(B106*B4+C106*C4+D106*D4+E106*E4+F106*F4)/SUM(B4:F4)</f>
        <v>6.061402486322876</v>
      </c>
      <c r="K106">
        <f>(LN(H106)+LN(H126))/2-LN(K114*K115^6)</f>
        <v>-3.176900799493083</v>
      </c>
    </row>
    <row r="107" spans="1:11" ht="12.75">
      <c r="A107" t="s">
        <v>69</v>
      </c>
      <c r="B107">
        <f>B67*10000/B62</f>
        <v>0.17263818472558407</v>
      </c>
      <c r="C107">
        <f>C67*10000/C62</f>
        <v>-0.02801377772328208</v>
      </c>
      <c r="D107">
        <f>D67*10000/D62</f>
        <v>0.0002052436377446709</v>
      </c>
      <c r="E107">
        <f>E67*10000/E62</f>
        <v>-0.34232724865403474</v>
      </c>
      <c r="F107">
        <f>F67*10000/F62</f>
        <v>-0.35623623805737475</v>
      </c>
      <c r="G107">
        <f>AVERAGE(C107:E107)</f>
        <v>-0.12337859424652405</v>
      </c>
      <c r="H107">
        <f>STDEV(C107:E107)</f>
        <v>0.19013932586865923</v>
      </c>
      <c r="I107">
        <f>(B107*B4+C107*C4+D107*D4+E107*E4+F107*F4)/SUM(B4:F4)</f>
        <v>-0.11150900375656132</v>
      </c>
      <c r="K107">
        <f>(LN(H107)+LN(H127))/2-LN(K114*K115^7)</f>
        <v>-3.5594008790530802</v>
      </c>
    </row>
    <row r="108" spans="1:9" ht="12.75">
      <c r="A108" t="s">
        <v>70</v>
      </c>
      <c r="B108">
        <f>B68*10000/B62</f>
        <v>0.0369685999034244</v>
      </c>
      <c r="C108">
        <f>C68*10000/C62</f>
        <v>-0.13187480527172613</v>
      </c>
      <c r="D108">
        <f>D68*10000/D62</f>
        <v>-0.23352370976436068</v>
      </c>
      <c r="E108">
        <f>E68*10000/E62</f>
        <v>-0.12409259733657417</v>
      </c>
      <c r="F108">
        <f>F68*10000/F62</f>
        <v>-0.02954314221542344</v>
      </c>
      <c r="G108">
        <f>AVERAGE(C108:E108)</f>
        <v>-0.16316370412422032</v>
      </c>
      <c r="H108">
        <f>STDEV(C108:E108)</f>
        <v>0.06105766524644484</v>
      </c>
      <c r="I108">
        <f>(B108*B4+C108*C4+D108*D4+E108*E4+F108*F4)/SUM(B4:F4)</f>
        <v>-0.1163663599040349</v>
      </c>
    </row>
    <row r="109" spans="1:9" ht="12.75">
      <c r="A109" t="s">
        <v>71</v>
      </c>
      <c r="B109">
        <f>B69*10000/B62</f>
        <v>-0.06329084626673082</v>
      </c>
      <c r="C109">
        <f>C69*10000/C62</f>
        <v>-0.09054554087373126</v>
      </c>
      <c r="D109">
        <f>D69*10000/D62</f>
        <v>0.0037536636018856147</v>
      </c>
      <c r="E109">
        <f>E69*10000/E62</f>
        <v>0.0402250058458627</v>
      </c>
      <c r="F109">
        <f>F69*10000/F62</f>
        <v>0.13612358775543754</v>
      </c>
      <c r="G109">
        <f>AVERAGE(C109:E109)</f>
        <v>-0.015522290475327648</v>
      </c>
      <c r="H109">
        <f>STDEV(C109:E109)</f>
        <v>0.06748263314754029</v>
      </c>
      <c r="I109">
        <f>(B109*B4+C109*C4+D109*D4+E109*E4+F109*F4)/SUM(B4:F4)</f>
        <v>-0.0022385453383130523</v>
      </c>
    </row>
    <row r="110" spans="1:11" ht="12.75">
      <c r="A110" t="s">
        <v>72</v>
      </c>
      <c r="B110">
        <f>B70*10000/B62</f>
        <v>-0.2589295064055127</v>
      </c>
      <c r="C110">
        <f>C70*10000/C62</f>
        <v>0.05008683955354454</v>
      </c>
      <c r="D110">
        <f>D70*10000/D62</f>
        <v>-0.04606462827530943</v>
      </c>
      <c r="E110">
        <f>E70*10000/E62</f>
        <v>0.02609325693054689</v>
      </c>
      <c r="F110">
        <f>F70*10000/F62</f>
        <v>-0.28815274966613175</v>
      </c>
      <c r="G110">
        <f>AVERAGE(C110:E110)</f>
        <v>0.010038489402927333</v>
      </c>
      <c r="H110">
        <f>STDEV(C110:E110)</f>
        <v>0.05004590754182819</v>
      </c>
      <c r="I110">
        <f>(B110*B4+C110*C4+D110*D4+E110*E4+F110*F4)/SUM(B4:F4)</f>
        <v>-0.0686650110537479</v>
      </c>
      <c r="K110">
        <f>EXP(AVERAGE(K103:K107))</f>
        <v>0.022366020003522568</v>
      </c>
    </row>
    <row r="111" spans="1:9" ht="12.75">
      <c r="A111" t="s">
        <v>73</v>
      </c>
      <c r="B111">
        <f>B71*10000/B62</f>
        <v>0.023720698805676482</v>
      </c>
      <c r="C111">
        <f>C71*10000/C62</f>
        <v>0.0158147010546646</v>
      </c>
      <c r="D111">
        <f>D71*10000/D62</f>
        <v>-0.013200542440068696</v>
      </c>
      <c r="E111">
        <f>E71*10000/E62</f>
        <v>-0.04488262767984382</v>
      </c>
      <c r="F111">
        <f>F71*10000/F62</f>
        <v>-0.050374697827866105</v>
      </c>
      <c r="G111">
        <f>AVERAGE(C111:E111)</f>
        <v>-0.014089489688415974</v>
      </c>
      <c r="H111">
        <f>STDEV(C111:E111)</f>
        <v>0.030358427154317517</v>
      </c>
      <c r="I111">
        <f>(B111*B4+C111*C4+D111*D4+E111*E4+F111*F4)/SUM(B4:F4)</f>
        <v>-0.013445013375965905</v>
      </c>
    </row>
    <row r="112" spans="1:9" ht="12.75">
      <c r="A112" t="s">
        <v>74</v>
      </c>
      <c r="B112">
        <f>B72*10000/B62</f>
        <v>-0.007844557717317631</v>
      </c>
      <c r="C112">
        <f>C72*10000/C62</f>
        <v>-0.009460046944283712</v>
      </c>
      <c r="D112">
        <f>D72*10000/D62</f>
        <v>0.00268627477239478</v>
      </c>
      <c r="E112">
        <f>E72*10000/E62</f>
        <v>-0.0033486432958315217</v>
      </c>
      <c r="F112">
        <f>F72*10000/F62</f>
        <v>-0.01777799350031685</v>
      </c>
      <c r="G112">
        <f>AVERAGE(C112:E112)</f>
        <v>-0.003374138489240151</v>
      </c>
      <c r="H112">
        <f>STDEV(C112:E112)</f>
        <v>0.006073200994115796</v>
      </c>
      <c r="I112">
        <f>(B112*B4+C112*C4+D112*D4+E112*E4+F112*F4)/SUM(B4:F4)</f>
        <v>-0.005941194442507981</v>
      </c>
    </row>
    <row r="113" spans="1:9" ht="12.75">
      <c r="A113" t="s">
        <v>75</v>
      </c>
      <c r="B113">
        <f>B73*10000/B62</f>
        <v>0.025936694850306655</v>
      </c>
      <c r="C113">
        <f>C73*10000/C62</f>
        <v>0.026286334665197725</v>
      </c>
      <c r="D113">
        <f>D73*10000/D62</f>
        <v>0.028543845673915935</v>
      </c>
      <c r="E113">
        <f>E73*10000/E62</f>
        <v>0.04743500856352462</v>
      </c>
      <c r="F113">
        <f>F73*10000/F62</f>
        <v>0.008629690053062699</v>
      </c>
      <c r="G113">
        <f>AVERAGE(C113:E113)</f>
        <v>0.034088396300879426</v>
      </c>
      <c r="H113">
        <f>STDEV(C113:E113)</f>
        <v>0.011613489275651147</v>
      </c>
      <c r="I113">
        <f>(B113*B4+C113*C4+D113*D4+E113*E4+F113*F4)/SUM(B4:F4)</f>
        <v>0.02951403267313227</v>
      </c>
    </row>
    <row r="114" spans="1:11" ht="12.75">
      <c r="A114" t="s">
        <v>76</v>
      </c>
      <c r="B114">
        <f>B74*10000/B62</f>
        <v>-0.20032746126943726</v>
      </c>
      <c r="C114">
        <f>C74*10000/C62</f>
        <v>-0.18263743839613727</v>
      </c>
      <c r="D114">
        <f>D74*10000/D62</f>
        <v>-0.1804485219742761</v>
      </c>
      <c r="E114">
        <f>E74*10000/E62</f>
        <v>-0.183288935473469</v>
      </c>
      <c r="F114">
        <f>F74*10000/F62</f>
        <v>-0.13417951754077054</v>
      </c>
      <c r="G114">
        <f>AVERAGE(C114:E114)</f>
        <v>-0.18212496528129415</v>
      </c>
      <c r="H114">
        <f>STDEV(C114:E114)</f>
        <v>0.0014879377445549764</v>
      </c>
      <c r="I114">
        <f>(B114*B4+C114*C4+D114*D4+E114*E4+F114*F4)/SUM(B4:F4)</f>
        <v>-0.17837293498189882</v>
      </c>
      <c r="J114" t="s">
        <v>94</v>
      </c>
      <c r="K114">
        <v>285</v>
      </c>
    </row>
    <row r="115" spans="1:11" ht="12.75">
      <c r="A115" t="s">
        <v>77</v>
      </c>
      <c r="B115">
        <f>B75*10000/B62</f>
        <v>-0.0015640067831493</v>
      </c>
      <c r="C115">
        <f>C75*10000/C62</f>
        <v>-0.0006725813429793565</v>
      </c>
      <c r="D115">
        <f>D75*10000/D62</f>
        <v>-0.0035609663080436098</v>
      </c>
      <c r="E115">
        <f>E75*10000/E62</f>
        <v>0.0006883443566191195</v>
      </c>
      <c r="F115">
        <f>F75*10000/F62</f>
        <v>0.002185789339373924</v>
      </c>
      <c r="G115">
        <f>AVERAGE(C115:E115)</f>
        <v>-0.001181734431467949</v>
      </c>
      <c r="H115">
        <f>STDEV(C115:E115)</f>
        <v>0.0021699280937031544</v>
      </c>
      <c r="I115">
        <f>(B115*B4+C115*C4+D115*D4+E115*E4+F115*F4)/SUM(B4:F4)</f>
        <v>-0.0007884922097762593</v>
      </c>
      <c r="J115" t="s">
        <v>95</v>
      </c>
      <c r="K115">
        <v>0.5536</v>
      </c>
    </row>
    <row r="118" ht="12.75">
      <c r="A118" t="s">
        <v>60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62</v>
      </c>
      <c r="H120" t="s">
        <v>63</v>
      </c>
      <c r="I120" t="s">
        <v>58</v>
      </c>
    </row>
    <row r="121" spans="1:9" ht="12.75">
      <c r="A121" t="s">
        <v>78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79</v>
      </c>
      <c r="B122">
        <f>B82*10000/B62</f>
        <v>28.94648526852441</v>
      </c>
      <c r="C122">
        <f>C82*10000/C62</f>
        <v>10.792857400067401</v>
      </c>
      <c r="D122">
        <f>D82*10000/D62</f>
        <v>-12.923323052099704</v>
      </c>
      <c r="E122">
        <f>E82*10000/E62</f>
        <v>-8.330286004444657</v>
      </c>
      <c r="F122">
        <f>F82*10000/F62</f>
        <v>-12.03201588080883</v>
      </c>
      <c r="G122">
        <f>AVERAGE(C122:E122)</f>
        <v>-3.486917218825653</v>
      </c>
      <c r="H122">
        <f>STDEV(C122:E122)</f>
        <v>12.578074960226214</v>
      </c>
      <c r="I122">
        <f>(B122*B4+C122*C4+D122*D4+E122*E4+F122*F4)/SUM(B4:F4)</f>
        <v>0.07347869621752298</v>
      </c>
    </row>
    <row r="123" spans="1:9" ht="12.75">
      <c r="A123" t="s">
        <v>80</v>
      </c>
      <c r="B123">
        <f>B83*10000/B62</f>
        <v>0.34511973197594176</v>
      </c>
      <c r="C123">
        <f>C83*10000/C62</f>
        <v>0.4031783625809997</v>
      </c>
      <c r="D123">
        <f>D83*10000/D62</f>
        <v>1.10311313061243</v>
      </c>
      <c r="E123">
        <f>E83*10000/E62</f>
        <v>2.7409471027061074</v>
      </c>
      <c r="F123">
        <f>F83*10000/F62</f>
        <v>9.308714634291881</v>
      </c>
      <c r="G123">
        <f>AVERAGE(C123:E123)</f>
        <v>1.415746198633179</v>
      </c>
      <c r="H123">
        <f>STDEV(C123:E123)</f>
        <v>1.199831341060727</v>
      </c>
      <c r="I123">
        <f>(B123*B4+C123*C4+D123*D4+E123*E4+F123*F4)/SUM(B4:F4)</f>
        <v>2.312342471582535</v>
      </c>
    </row>
    <row r="124" spans="1:9" ht="12.75">
      <c r="A124" t="s">
        <v>81</v>
      </c>
      <c r="B124">
        <f>B84*10000/B62</f>
        <v>-0.6791167618169388</v>
      </c>
      <c r="C124">
        <f>C84*10000/C62</f>
        <v>-2.6952531892156366</v>
      </c>
      <c r="D124">
        <f>D84*10000/D62</f>
        <v>-0.8108610610291402</v>
      </c>
      <c r="E124">
        <f>E84*10000/E62</f>
        <v>2.015481094779495</v>
      </c>
      <c r="F124">
        <f>F84*10000/F62</f>
        <v>4.230869837544691</v>
      </c>
      <c r="G124">
        <f>AVERAGE(C124:E124)</f>
        <v>-0.49687771848842727</v>
      </c>
      <c r="H124">
        <f>STDEV(C124:E124)</f>
        <v>2.3710110771876542</v>
      </c>
      <c r="I124">
        <f>(B124*B4+C124*C4+D124*D4+E124*E4+F124*F4)/SUM(B4:F4)</f>
        <v>0.1065614012701603</v>
      </c>
    </row>
    <row r="125" spans="1:9" ht="12.75">
      <c r="A125" t="s">
        <v>82</v>
      </c>
      <c r="B125">
        <f>B85*10000/B62</f>
        <v>0.8135252656599132</v>
      </c>
      <c r="C125">
        <f>C85*10000/C62</f>
        <v>0.8602451229197635</v>
      </c>
      <c r="D125">
        <f>D85*10000/D62</f>
        <v>0.622249791599265</v>
      </c>
      <c r="E125">
        <f>E85*10000/E62</f>
        <v>0.43647588138079774</v>
      </c>
      <c r="F125">
        <f>F85*10000/F62</f>
        <v>-1.1355270444555443</v>
      </c>
      <c r="G125">
        <f>AVERAGE(C125:E125)</f>
        <v>0.6396569319666088</v>
      </c>
      <c r="H125">
        <f>STDEV(C125:E125)</f>
        <v>0.2124202177770606</v>
      </c>
      <c r="I125">
        <f>(B125*B4+C125*C4+D125*D4+E125*E4+F125*F4)/SUM(B4:F4)</f>
        <v>0.4283046035208795</v>
      </c>
    </row>
    <row r="126" spans="1:9" ht="12.75">
      <c r="A126" t="s">
        <v>83</v>
      </c>
      <c r="B126">
        <f>B86*10000/B62</f>
        <v>0.04155113710573884</v>
      </c>
      <c r="C126">
        <f>C86*10000/C62</f>
        <v>1.0324888232879859</v>
      </c>
      <c r="D126">
        <f>D86*10000/D62</f>
        <v>0.6054854252699802</v>
      </c>
      <c r="E126">
        <f>E86*10000/E62</f>
        <v>0.7947687710115838</v>
      </c>
      <c r="F126">
        <f>F86*10000/F62</f>
        <v>2.1308631463274694</v>
      </c>
      <c r="G126">
        <f>AVERAGE(C126:E126)</f>
        <v>0.8109143398565166</v>
      </c>
      <c r="H126">
        <f>STDEV(C126:E126)</f>
        <v>0.213959073247025</v>
      </c>
      <c r="I126">
        <f>(B126*B4+C126*C4+D126*D4+E126*E4+F126*F4)/SUM(B4:F4)</f>
        <v>0.8753457615905201</v>
      </c>
    </row>
    <row r="127" spans="1:9" ht="12.75">
      <c r="A127" t="s">
        <v>84</v>
      </c>
      <c r="B127">
        <f>B87*10000/B62</f>
        <v>0.08788160053691456</v>
      </c>
      <c r="C127">
        <f>C87*10000/C62</f>
        <v>-0.09049127130580929</v>
      </c>
      <c r="D127">
        <f>D87*10000/D62</f>
        <v>-0.24455106657274495</v>
      </c>
      <c r="E127">
        <f>E87*10000/E62</f>
        <v>-0.094389084462878</v>
      </c>
      <c r="F127">
        <f>F87*10000/F62</f>
        <v>0.3189798177512859</v>
      </c>
      <c r="G127">
        <f>AVERAGE(C127:E127)</f>
        <v>-0.14314380744714408</v>
      </c>
      <c r="H127">
        <f>STDEV(C127:E127)</f>
        <v>0.08784288468269308</v>
      </c>
      <c r="I127">
        <f>(B127*B4+C127*C4+D127*D4+E127*E4+F127*F4)/SUM(B4:F4)</f>
        <v>-0.048096356583226196</v>
      </c>
    </row>
    <row r="128" spans="1:9" ht="12.75">
      <c r="A128" t="s">
        <v>85</v>
      </c>
      <c r="B128">
        <f>B88*10000/B62</f>
        <v>0.10474636496209278</v>
      </c>
      <c r="C128">
        <f>C88*10000/C62</f>
        <v>-0.20269750425853258</v>
      </c>
      <c r="D128">
        <f>D88*10000/D62</f>
        <v>-0.30543810147657635</v>
      </c>
      <c r="E128">
        <f>E88*10000/E62</f>
        <v>0.04552098676179039</v>
      </c>
      <c r="F128">
        <f>F88*10000/F62</f>
        <v>0.4685067305524057</v>
      </c>
      <c r="G128">
        <f>AVERAGE(C128:E128)</f>
        <v>-0.1542048729911062</v>
      </c>
      <c r="H128">
        <f>STDEV(C128:E128)</f>
        <v>0.1804348133529263</v>
      </c>
      <c r="I128">
        <f>(B128*B4+C128*C4+D128*D4+E128*E4+F128*F4)/SUM(B4:F4)</f>
        <v>-0.03372201098732238</v>
      </c>
    </row>
    <row r="129" spans="1:9" ht="12.75">
      <c r="A129" t="s">
        <v>86</v>
      </c>
      <c r="B129">
        <f>B89*10000/B62</f>
        <v>0.004676964129770159</v>
      </c>
      <c r="C129">
        <f>C89*10000/C62</f>
        <v>0.0019081264088999345</v>
      </c>
      <c r="D129">
        <f>D89*10000/D62</f>
        <v>-0.011419921965081455</v>
      </c>
      <c r="E129">
        <f>E89*10000/E62</f>
        <v>-0.0786983307006216</v>
      </c>
      <c r="F129">
        <f>F89*10000/F62</f>
        <v>-0.04738313412766819</v>
      </c>
      <c r="G129">
        <f>AVERAGE(C129:E129)</f>
        <v>-0.029403375418934372</v>
      </c>
      <c r="H129">
        <f>STDEV(C129:E129)</f>
        <v>0.04320768080483439</v>
      </c>
      <c r="I129">
        <f>(B129*B4+C129*C4+D129*D4+E129*E4+F129*F4)/SUM(B4:F4)</f>
        <v>-0.02685875495309084</v>
      </c>
    </row>
    <row r="130" spans="1:9" ht="12.75">
      <c r="A130" t="s">
        <v>87</v>
      </c>
      <c r="B130">
        <f>B90*10000/B62</f>
        <v>0.1147072063012274</v>
      </c>
      <c r="C130">
        <f>C90*10000/C62</f>
        <v>0.12245920939020513</v>
      </c>
      <c r="D130">
        <f>D90*10000/D62</f>
        <v>0.08284363668032002</v>
      </c>
      <c r="E130">
        <f>E90*10000/E62</f>
        <v>0.0815140704223542</v>
      </c>
      <c r="F130">
        <f>F90*10000/F62</f>
        <v>0.3225635620275605</v>
      </c>
      <c r="G130">
        <f>AVERAGE(C130:E130)</f>
        <v>0.09560563883095978</v>
      </c>
      <c r="H130">
        <f>STDEV(C130:E130)</f>
        <v>0.023265373958822538</v>
      </c>
      <c r="I130">
        <f>(B130*B4+C130*C4+D130*D4+E130*E4+F130*F4)/SUM(B4:F4)</f>
        <v>0.12861744818361054</v>
      </c>
    </row>
    <row r="131" spans="1:9" ht="12.75">
      <c r="A131" t="s">
        <v>88</v>
      </c>
      <c r="B131">
        <f>B91*10000/B62</f>
        <v>-0.018686097808690887</v>
      </c>
      <c r="C131">
        <f>C91*10000/C62</f>
        <v>0.0003418897216675375</v>
      </c>
      <c r="D131">
        <f>D91*10000/D62</f>
        <v>-0.031160919570290237</v>
      </c>
      <c r="E131">
        <f>E91*10000/E62</f>
        <v>-0.06143399776736106</v>
      </c>
      <c r="F131">
        <f>F91*10000/F62</f>
        <v>0.006748274819276996</v>
      </c>
      <c r="G131">
        <f>AVERAGE(C131:E131)</f>
        <v>-0.03075100920532792</v>
      </c>
      <c r="H131">
        <f>STDEV(C131:E131)</f>
        <v>0.03088998362972628</v>
      </c>
      <c r="I131">
        <f>(B131*B4+C131*C4+D131*D4+E131*E4+F131*F4)/SUM(B4:F4)</f>
        <v>-0.024004125474289238</v>
      </c>
    </row>
    <row r="132" spans="1:9" ht="12.75">
      <c r="A132" t="s">
        <v>89</v>
      </c>
      <c r="B132">
        <f>B92*10000/B62</f>
        <v>0.03969352637884081</v>
      </c>
      <c r="C132">
        <f>C92*10000/C62</f>
        <v>0.0033742153940276146</v>
      </c>
      <c r="D132">
        <f>D92*10000/D62</f>
        <v>-0.015520061249054947</v>
      </c>
      <c r="E132">
        <f>E92*10000/E62</f>
        <v>0.006125309110733514</v>
      </c>
      <c r="F132">
        <f>F92*10000/F62</f>
        <v>0.02767615159368882</v>
      </c>
      <c r="G132">
        <f>AVERAGE(C132:E132)</f>
        <v>-0.0020068455814312726</v>
      </c>
      <c r="H132">
        <f>STDEV(C132:E132)</f>
        <v>0.011783351705661133</v>
      </c>
      <c r="I132">
        <f>(B132*B4+C132*C4+D132*D4+E132*E4+F132*F4)/SUM(B4:F4)</f>
        <v>0.007989399973173725</v>
      </c>
    </row>
    <row r="133" spans="1:9" ht="12.75">
      <c r="A133" t="s">
        <v>90</v>
      </c>
      <c r="B133">
        <f>B93*10000/B62</f>
        <v>0.06180853353719094</v>
      </c>
      <c r="C133">
        <f>C93*10000/C62</f>
        <v>0.04964876893511556</v>
      </c>
      <c r="D133">
        <f>D93*10000/D62</f>
        <v>0.03897483487885088</v>
      </c>
      <c r="E133">
        <f>E93*10000/E62</f>
        <v>0.04278860380564545</v>
      </c>
      <c r="F133">
        <f>F93*10000/F62</f>
        <v>0.017858593401340588</v>
      </c>
      <c r="G133">
        <f>AVERAGE(C133:E133)</f>
        <v>0.043804069206537295</v>
      </c>
      <c r="H133">
        <f>STDEV(C133:E133)</f>
        <v>0.005408936544708015</v>
      </c>
      <c r="I133">
        <f>(B133*B4+C133*C4+D133*D4+E133*E4+F133*F4)/SUM(B4:F4)</f>
        <v>0.04295512406808796</v>
      </c>
    </row>
    <row r="134" spans="1:9" ht="12.75">
      <c r="A134" t="s">
        <v>91</v>
      </c>
      <c r="B134">
        <f>B94*10000/B62</f>
        <v>0.012526386378687693</v>
      </c>
      <c r="C134">
        <f>C94*10000/C62</f>
        <v>0.020835984655440603</v>
      </c>
      <c r="D134">
        <f>D94*10000/D62</f>
        <v>0.023095133968025726</v>
      </c>
      <c r="E134">
        <f>E94*10000/E62</f>
        <v>0.028615483546607673</v>
      </c>
      <c r="F134">
        <f>F94*10000/F62</f>
        <v>-0.014417809019662704</v>
      </c>
      <c r="G134">
        <f>AVERAGE(C134:E134)</f>
        <v>0.024182200723358</v>
      </c>
      <c r="H134">
        <f>STDEV(C134:E134)</f>
        <v>0.00400205401604339</v>
      </c>
      <c r="I134">
        <f>(B134*B4+C134*C4+D134*D4+E134*E4+F134*F4)/SUM(B4:F4)</f>
        <v>0.01734959102535074</v>
      </c>
    </row>
    <row r="135" spans="1:9" ht="12.75">
      <c r="A135" t="s">
        <v>92</v>
      </c>
      <c r="B135">
        <f>B95*10000/B62</f>
        <v>-0.0031753426202592154</v>
      </c>
      <c r="C135">
        <f>C95*10000/C62</f>
        <v>0.00043928506681803784</v>
      </c>
      <c r="D135">
        <f>D95*10000/D62</f>
        <v>0.0013235961144985068</v>
      </c>
      <c r="E135">
        <f>E95*10000/E62</f>
        <v>-0.0005832943411495156</v>
      </c>
      <c r="F135">
        <f>F95*10000/F62</f>
        <v>0.0019788101292958107</v>
      </c>
      <c r="G135">
        <f>AVERAGE(C135:E135)</f>
        <v>0.0003931956133890097</v>
      </c>
      <c r="H135">
        <f>STDEV(C135:E135)</f>
        <v>0.0009542803470408581</v>
      </c>
      <c r="I135">
        <f>(B135*B4+C135*C4+D135*D4+E135*E4+F135*F4)/SUM(B4:F4)</f>
        <v>8.75611972925346E-05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ACCEL</dc:creator>
  <cp:keywords/>
  <dc:description/>
  <cp:lastModifiedBy>hagen</cp:lastModifiedBy>
  <cp:lastPrinted>2004-01-08T08:01:48Z</cp:lastPrinted>
  <dcterms:created xsi:type="dcterms:W3CDTF">2004-01-08T08:01:18Z</dcterms:created>
  <dcterms:modified xsi:type="dcterms:W3CDTF">2005-10-05T15:30:49Z</dcterms:modified>
  <cp:category/>
  <cp:version/>
  <cp:contentType/>
  <cp:contentStatus/>
</cp:coreProperties>
</file>