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<sst xmlns="http://schemas.openxmlformats.org/spreadsheetml/2006/main" count="204" uniqueCount="97">
  <si>
    <t xml:space="preserve"> Wed 14/01/2004       07:18:24</t>
  </si>
  <si>
    <t>SIEGMUND</t>
  </si>
  <si>
    <t>HCMQAP158</t>
  </si>
  <si>
    <t>Aperture2</t>
  </si>
  <si>
    <t>taupe_quadrupole#12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</si>
  <si>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</si>
  <si>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</si>
  <si>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</si>
  <si>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</si>
  <si>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</si>
  <si>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</si>
  <si>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</si>
  <si>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</si>
  <si>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</si>
  <si>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</si>
  <si>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</si>
  <si>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b3!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</si>
  <si>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</si>
  <si>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</si>
  <si>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</si>
  <si>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</si>
  <si>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</si>
  <si>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</si>
  <si>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</si>
  <si>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</si>
  <si>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</si>
  <si>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</si>
  <si>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</si>
  <si>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</si>
  <si>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</si>
  <si>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</si>
  <si>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</si>
  <si>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</si>
  <si>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</si>
  <si>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</si>
  <si>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a7!</t>
  </si>
  <si>
    <t>a8!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</si>
  <si>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</si>
  <si>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</si>
  <si>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</si>
  <si>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</si>
  <si>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</si>
  <si>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</si>
  <si>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</si>
  <si>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</si>
  <si>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</si>
  <si>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</si>
  <si>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-0.003743*</t>
  </si>
  <si>
    <t>Long. Mag. (m)</t>
  </si>
  <si>
    <t>* = Integral error  ! = Central error           Conclusion : CONTACT CEA           Duration : 30mn</t>
  </si>
  <si>
    <t>Number of measurement</t>
  </si>
  <si>
    <t>Mean real current</t>
  </si>
  <si>
    <t>Duration : 30mn</t>
  </si>
  <si>
    <t>Dx moy(m)</t>
  </si>
  <si>
    <t>Dy moy(m)</t>
  </si>
  <si>
    <t>Dx moy (mm)</t>
  </si>
  <si>
    <t>Dy moy (mm)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</si>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</sst>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8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2965694"/>
        <c:axId val="6929199"/>
      </c:lineChart>
      <c:catAx>
        <c:axId val="529656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6929199"/>
        <c:crosses val="autoZero"/>
        <c:auto val="1"/>
        <c:lblOffset val="100"/>
        <c:noMultiLvlLbl val="0"/>
      </c:catAx>
      <c:valAx>
        <c:axId val="692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5296569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43</xdr:row>
      <xdr:rowOff>152400</xdr:rowOff>
    </xdr:from>
    <xdr:to>
      <xdr:col>6</xdr:col>
      <xdr:colOff>485775</xdr:colOff>
      <xdr:row>63</xdr:row>
      <xdr:rowOff>28575</xdr:rowOff>
    </xdr:to>
    <xdr:graphicFrame>
      <xdr:nvGraphicFramePr>
        <xdr:cNvPr id="1" name="Chart 1"/>
        <xdr:cNvGraphicFramePr/>
      </xdr:nvGraphicFramePr>
      <xdr:xfrm>
        <a:off x="171450" y="6781800"/>
        <a:ext cx="53816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f>-0.002248*1.0033</f>
        <v>-0.0022554184</v>
      </c>
      <c r="C4" s="13">
        <f>-0.003743*1.0033</f>
        <v>-0.0037553519</v>
      </c>
      <c r="D4" s="13">
        <f>-0.003742*1.0033</f>
        <v>-0.0037543486000000004</v>
      </c>
      <c r="E4" s="13">
        <f>-0.003743*1.0033</f>
        <v>-0.0037553519</v>
      </c>
      <c r="F4" s="24">
        <f>-0.002077*1.0033</f>
        <v>-0.0020838541</v>
      </c>
      <c r="G4" s="34">
        <f>-0.011663*1.0033</f>
        <v>-0.0117014879</v>
      </c>
    </row>
    <row r="5" spans="1:7" ht="12.75" thickBot="1">
      <c r="A5" s="44" t="s">
        <v>13</v>
      </c>
      <c r="B5" s="45">
        <v>0.272313</v>
      </c>
      <c r="C5" s="46">
        <v>-0.467089</v>
      </c>
      <c r="D5" s="46">
        <v>-0.427572</v>
      </c>
      <c r="E5" s="46">
        <v>0.757576</v>
      </c>
      <c r="F5" s="47">
        <v>0.043281</v>
      </c>
      <c r="G5" s="48">
        <v>1.878371</v>
      </c>
    </row>
    <row r="6" spans="1:7" ht="12.75" thickTop="1">
      <c r="A6" s="6" t="s">
        <v>14</v>
      </c>
      <c r="B6" s="39">
        <v>96.97414</v>
      </c>
      <c r="C6" s="40">
        <v>-20.62742</v>
      </c>
      <c r="D6" s="40">
        <v>-64.78103</v>
      </c>
      <c r="E6" s="40">
        <v>-26.34339</v>
      </c>
      <c r="F6" s="41">
        <v>96.37174</v>
      </c>
      <c r="G6" s="42">
        <v>-0.005611871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49">
        <v>1.564994</v>
      </c>
      <c r="C8" s="50">
        <v>0.8715605</v>
      </c>
      <c r="D8" s="50">
        <v>2.691945</v>
      </c>
      <c r="E8" s="50">
        <v>5.278712</v>
      </c>
      <c r="F8" s="51">
        <v>-1.813212</v>
      </c>
      <c r="G8" s="35">
        <v>2.112013</v>
      </c>
    </row>
    <row r="9" spans="1:7" ht="12">
      <c r="A9" s="20" t="s">
        <v>17</v>
      </c>
      <c r="B9" s="29">
        <v>0.1899627</v>
      </c>
      <c r="C9" s="14">
        <v>0.8571046</v>
      </c>
      <c r="D9" s="14">
        <v>1.324846</v>
      </c>
      <c r="E9" s="14">
        <v>1.180957</v>
      </c>
      <c r="F9" s="25">
        <v>-0.7541634</v>
      </c>
      <c r="G9" s="35">
        <v>0.7360723</v>
      </c>
    </row>
    <row r="10" spans="1:7" ht="12">
      <c r="A10" s="20" t="s">
        <v>18</v>
      </c>
      <c r="B10" s="29">
        <v>-0.4629347</v>
      </c>
      <c r="C10" s="14">
        <v>0.1664258</v>
      </c>
      <c r="D10" s="14">
        <v>0.2355157</v>
      </c>
      <c r="E10" s="14">
        <v>-0.6697181</v>
      </c>
      <c r="F10" s="25">
        <v>1.102303</v>
      </c>
      <c r="G10" s="35">
        <v>0.01581688</v>
      </c>
    </row>
    <row r="11" spans="1:7" ht="12">
      <c r="A11" s="21" t="s">
        <v>19</v>
      </c>
      <c r="B11" s="31">
        <v>4.651126</v>
      </c>
      <c r="C11" s="16">
        <v>4.699321</v>
      </c>
      <c r="D11" s="16">
        <v>4.42422</v>
      </c>
      <c r="E11" s="16">
        <v>4.596211</v>
      </c>
      <c r="F11" s="27">
        <v>15.22454</v>
      </c>
      <c r="G11" s="37">
        <v>6.006848</v>
      </c>
    </row>
    <row r="12" spans="1:7" ht="12">
      <c r="A12" s="20" t="s">
        <v>20</v>
      </c>
      <c r="B12" s="29">
        <v>0.1579144</v>
      </c>
      <c r="C12" s="14">
        <v>0.03226386</v>
      </c>
      <c r="D12" s="14">
        <v>0.04076105</v>
      </c>
      <c r="E12" s="14">
        <v>0.1302645</v>
      </c>
      <c r="F12" s="25">
        <v>-0.4019647</v>
      </c>
      <c r="G12" s="35">
        <v>0.01808911</v>
      </c>
    </row>
    <row r="13" spans="1:7" ht="12">
      <c r="A13" s="20" t="s">
        <v>21</v>
      </c>
      <c r="B13" s="29">
        <v>-0.0497992</v>
      </c>
      <c r="C13" s="14">
        <v>0.1665459</v>
      </c>
      <c r="D13" s="14">
        <v>0.351454</v>
      </c>
      <c r="E13" s="14">
        <v>0.1067704</v>
      </c>
      <c r="F13" s="25">
        <v>-0.08575121</v>
      </c>
      <c r="G13" s="35">
        <v>0.1317073</v>
      </c>
    </row>
    <row r="14" spans="1:7" ht="12">
      <c r="A14" s="20" t="s">
        <v>22</v>
      </c>
      <c r="B14" s="29">
        <v>-0.05170124</v>
      </c>
      <c r="C14" s="14">
        <v>0.09021081</v>
      </c>
      <c r="D14" s="14">
        <v>0.05074174</v>
      </c>
      <c r="E14" s="14">
        <v>0.05290313</v>
      </c>
      <c r="F14" s="25">
        <v>0.05117943</v>
      </c>
      <c r="G14" s="35">
        <v>0.04601854</v>
      </c>
    </row>
    <row r="15" spans="1:7" ht="12">
      <c r="A15" s="21" t="s">
        <v>23</v>
      </c>
      <c r="B15" s="31">
        <v>-0.2898606</v>
      </c>
      <c r="C15" s="16">
        <v>0.01983042</v>
      </c>
      <c r="D15" s="16">
        <v>-0.007203386</v>
      </c>
      <c r="E15" s="16">
        <v>-0.01423256</v>
      </c>
      <c r="F15" s="27">
        <v>-0.3115487</v>
      </c>
      <c r="G15" s="37">
        <v>-0.08387753</v>
      </c>
    </row>
    <row r="16" spans="1:7" ht="12">
      <c r="A16" s="20" t="s">
        <v>24</v>
      </c>
      <c r="B16" s="29">
        <v>-0.01716611</v>
      </c>
      <c r="C16" s="14">
        <v>-0.04307652</v>
      </c>
      <c r="D16" s="14">
        <v>-0.04771323</v>
      </c>
      <c r="E16" s="14">
        <v>-0.05585309</v>
      </c>
      <c r="F16" s="25">
        <v>-0.03259147</v>
      </c>
      <c r="G16" s="35">
        <v>-0.04211765</v>
      </c>
    </row>
    <row r="17" spans="1:7" ht="12">
      <c r="A17" s="20" t="s">
        <v>25</v>
      </c>
      <c r="B17" s="29">
        <v>-0.03358409</v>
      </c>
      <c r="C17" s="14">
        <v>-0.0331898</v>
      </c>
      <c r="D17" s="14">
        <v>-0.008628104</v>
      </c>
      <c r="E17" s="14">
        <v>-0.010083</v>
      </c>
      <c r="F17" s="25">
        <v>-0.02259863</v>
      </c>
      <c r="G17" s="35">
        <v>-0.02035718</v>
      </c>
    </row>
    <row r="18" spans="1:7" ht="12">
      <c r="A18" s="20" t="s">
        <v>26</v>
      </c>
      <c r="B18" s="29">
        <v>0.0206477</v>
      </c>
      <c r="C18" s="14">
        <v>0.04489855</v>
      </c>
      <c r="D18" s="14">
        <v>0.04800842</v>
      </c>
      <c r="E18" s="14">
        <v>0.05481851</v>
      </c>
      <c r="F18" s="25">
        <v>-0.02057275</v>
      </c>
      <c r="G18" s="35">
        <v>0.03579467</v>
      </c>
    </row>
    <row r="19" spans="1:7" ht="12">
      <c r="A19" s="21" t="s">
        <v>27</v>
      </c>
      <c r="B19" s="31">
        <v>-0.1840325</v>
      </c>
      <c r="C19" s="16">
        <v>-0.169034</v>
      </c>
      <c r="D19" s="16">
        <v>-0.1683709</v>
      </c>
      <c r="E19" s="16">
        <v>-0.174999</v>
      </c>
      <c r="F19" s="27">
        <v>-0.1345872</v>
      </c>
      <c r="G19" s="37">
        <v>-0.1678764</v>
      </c>
    </row>
    <row r="20" spans="1:7" ht="12.75" thickBot="1">
      <c r="A20" s="44" t="s">
        <v>28</v>
      </c>
      <c r="B20" s="45">
        <v>-0.003651498</v>
      </c>
      <c r="C20" s="46">
        <v>-0.004544382</v>
      </c>
      <c r="D20" s="46">
        <v>-0.0002966024</v>
      </c>
      <c r="E20" s="46">
        <v>0.001285335</v>
      </c>
      <c r="F20" s="47">
        <v>0.0001736988</v>
      </c>
      <c r="G20" s="48">
        <v>-0.001359717</v>
      </c>
    </row>
    <row r="21" spans="1:7" ht="12.75" thickTop="1">
      <c r="A21" s="6" t="s">
        <v>29</v>
      </c>
      <c r="B21" s="39">
        <v>-28.78479</v>
      </c>
      <c r="C21" s="40">
        <v>71.95074</v>
      </c>
      <c r="D21" s="40">
        <v>66.46904</v>
      </c>
      <c r="E21" s="40">
        <v>-19.4359</v>
      </c>
      <c r="F21" s="41">
        <v>-183.2513</v>
      </c>
      <c r="G21" s="43">
        <v>-5.218704E-05</v>
      </c>
    </row>
    <row r="22" spans="1:7" ht="12">
      <c r="A22" s="20" t="s">
        <v>30</v>
      </c>
      <c r="B22" s="29">
        <v>5.446264</v>
      </c>
      <c r="C22" s="14">
        <v>-9.341782</v>
      </c>
      <c r="D22" s="14">
        <v>-8.551434</v>
      </c>
      <c r="E22" s="14">
        <v>15.15154</v>
      </c>
      <c r="F22" s="25">
        <v>0.8656219</v>
      </c>
      <c r="G22" s="36">
        <v>0</v>
      </c>
    </row>
    <row r="23" spans="1:7" ht="12">
      <c r="A23" s="20" t="s">
        <v>31</v>
      </c>
      <c r="B23" s="29">
        <v>2.906405</v>
      </c>
      <c r="C23" s="14">
        <v>1.147682</v>
      </c>
      <c r="D23" s="14">
        <v>0.8140844</v>
      </c>
      <c r="E23" s="14">
        <v>0.7364108</v>
      </c>
      <c r="F23" s="25">
        <v>7.975925</v>
      </c>
      <c r="G23" s="35">
        <v>2.13437</v>
      </c>
    </row>
    <row r="24" spans="1:7" ht="12">
      <c r="A24" s="20" t="s">
        <v>32</v>
      </c>
      <c r="B24" s="29">
        <v>-4.361772</v>
      </c>
      <c r="C24" s="14">
        <v>1.604541</v>
      </c>
      <c r="D24" s="14">
        <v>2.638883</v>
      </c>
      <c r="E24" s="14">
        <v>2.991666</v>
      </c>
      <c r="F24" s="25">
        <v>2.251846</v>
      </c>
      <c r="G24" s="35">
        <v>1.41126</v>
      </c>
    </row>
    <row r="25" spans="1:7" ht="12">
      <c r="A25" s="20" t="s">
        <v>33</v>
      </c>
      <c r="B25" s="29">
        <v>-0.07148487</v>
      </c>
      <c r="C25" s="14">
        <v>0.4236284</v>
      </c>
      <c r="D25" s="14">
        <v>0.4218622</v>
      </c>
      <c r="E25" s="14">
        <v>-0.1130906</v>
      </c>
      <c r="F25" s="25">
        <v>-2.408311</v>
      </c>
      <c r="G25" s="35">
        <v>-0.1556884</v>
      </c>
    </row>
    <row r="26" spans="1:7" ht="12">
      <c r="A26" s="21" t="s">
        <v>34</v>
      </c>
      <c r="B26" s="31">
        <v>-0.2012168</v>
      </c>
      <c r="C26" s="16">
        <v>0.03503098</v>
      </c>
      <c r="D26" s="16">
        <v>0.2347112</v>
      </c>
      <c r="E26" s="16">
        <v>0.5884949</v>
      </c>
      <c r="F26" s="27">
        <v>2.029979</v>
      </c>
      <c r="G26" s="37">
        <v>0.4480808</v>
      </c>
    </row>
    <row r="27" spans="1:7" ht="12">
      <c r="A27" s="20" t="s">
        <v>35</v>
      </c>
      <c r="B27" s="49">
        <v>0.1843278</v>
      </c>
      <c r="C27" s="50">
        <v>-0.1261338</v>
      </c>
      <c r="D27" s="50">
        <v>0.1292758</v>
      </c>
      <c r="E27" s="50">
        <v>0.5652577</v>
      </c>
      <c r="F27" s="51">
        <v>0.3588754</v>
      </c>
      <c r="G27" s="35">
        <v>0.2113526</v>
      </c>
    </row>
    <row r="28" spans="1:7" ht="12">
      <c r="A28" s="20" t="s">
        <v>36</v>
      </c>
      <c r="B28" s="49">
        <v>-0.7242284</v>
      </c>
      <c r="C28" s="50">
        <v>0.08546919</v>
      </c>
      <c r="D28" s="50">
        <v>0.5470007</v>
      </c>
      <c r="E28" s="50">
        <v>0.330613</v>
      </c>
      <c r="F28" s="51">
        <v>0.1759092</v>
      </c>
      <c r="G28" s="35">
        <v>0.1505488</v>
      </c>
    </row>
    <row r="29" spans="1:7" ht="12">
      <c r="A29" s="20" t="s">
        <v>37</v>
      </c>
      <c r="B29" s="29">
        <v>0.1419352</v>
      </c>
      <c r="C29" s="14">
        <v>0.03454329</v>
      </c>
      <c r="D29" s="14">
        <v>0.05640012</v>
      </c>
      <c r="E29" s="14">
        <v>0.04867402</v>
      </c>
      <c r="F29" s="25">
        <v>0.1409146</v>
      </c>
      <c r="G29" s="35">
        <v>0.07292527</v>
      </c>
    </row>
    <row r="30" spans="1:7" ht="12">
      <c r="A30" s="21" t="s">
        <v>38</v>
      </c>
      <c r="B30" s="31">
        <v>0.09873906</v>
      </c>
      <c r="C30" s="16">
        <v>0.02142291</v>
      </c>
      <c r="D30" s="16">
        <v>0.05466931</v>
      </c>
      <c r="E30" s="16">
        <v>0.01265507</v>
      </c>
      <c r="F30" s="27">
        <v>0.281657</v>
      </c>
      <c r="G30" s="37">
        <v>0.07324864</v>
      </c>
    </row>
    <row r="31" spans="1:7" ht="12">
      <c r="A31" s="20" t="s">
        <v>39</v>
      </c>
      <c r="B31" s="29">
        <v>0.02525025</v>
      </c>
      <c r="C31" s="14">
        <v>0.01824417</v>
      </c>
      <c r="D31" s="14">
        <v>0.01494607</v>
      </c>
      <c r="E31" s="14">
        <v>0.05779062</v>
      </c>
      <c r="F31" s="25">
        <v>0.03639557</v>
      </c>
      <c r="G31" s="35">
        <v>0.03040989</v>
      </c>
    </row>
    <row r="32" spans="1:7" ht="12">
      <c r="A32" s="20" t="s">
        <v>40</v>
      </c>
      <c r="B32" s="29">
        <v>-0.02736077</v>
      </c>
      <c r="C32" s="14">
        <v>0.0009625732</v>
      </c>
      <c r="D32" s="14">
        <v>0.07136738</v>
      </c>
      <c r="E32" s="14">
        <v>0.04496493</v>
      </c>
      <c r="F32" s="25">
        <v>0.03828186</v>
      </c>
      <c r="G32" s="35">
        <v>0.02938576</v>
      </c>
    </row>
    <row r="33" spans="1:7" ht="12">
      <c r="A33" s="20" t="s">
        <v>41</v>
      </c>
      <c r="B33" s="29">
        <v>0.07660162</v>
      </c>
      <c r="C33" s="14">
        <v>0.02316646</v>
      </c>
      <c r="D33" s="14">
        <v>0.04178828</v>
      </c>
      <c r="E33" s="14">
        <v>0.07329494</v>
      </c>
      <c r="F33" s="25">
        <v>0.06656477</v>
      </c>
      <c r="G33" s="35">
        <v>0.05322441</v>
      </c>
    </row>
    <row r="34" spans="1:7" ht="12">
      <c r="A34" s="21" t="s">
        <v>42</v>
      </c>
      <c r="B34" s="31">
        <v>0.01504625</v>
      </c>
      <c r="C34" s="16">
        <v>0.01633692</v>
      </c>
      <c r="D34" s="16">
        <v>0.0163993</v>
      </c>
      <c r="E34" s="16">
        <v>0.01286209</v>
      </c>
      <c r="F34" s="27">
        <v>-0.02203076</v>
      </c>
      <c r="G34" s="37">
        <v>0.01023436</v>
      </c>
    </row>
    <row r="35" spans="1:7" ht="12.75" thickBot="1">
      <c r="A35" s="22" t="s">
        <v>43</v>
      </c>
      <c r="B35" s="32">
        <v>0.004238362</v>
      </c>
      <c r="C35" s="17">
        <v>0.006573453</v>
      </c>
      <c r="D35" s="17">
        <v>0.003045004</v>
      </c>
      <c r="E35" s="17">
        <v>-0.003517533</v>
      </c>
      <c r="F35" s="28">
        <v>0.004210661</v>
      </c>
      <c r="G35" s="38">
        <v>0.002643147</v>
      </c>
    </row>
    <row r="36" spans="1:7" ht="12">
      <c r="A36" s="4" t="s">
        <v>44</v>
      </c>
      <c r="B36" s="3">
        <v>18.04504</v>
      </c>
      <c r="C36" s="3">
        <v>18.05115</v>
      </c>
      <c r="D36" s="3">
        <v>18.06946</v>
      </c>
      <c r="E36" s="3">
        <v>18.07556</v>
      </c>
      <c r="F36" s="3">
        <v>18.09387</v>
      </c>
      <c r="G36" s="3"/>
    </row>
    <row r="37" spans="1:6" ht="12">
      <c r="A37" s="4" t="s">
        <v>45</v>
      </c>
      <c r="B37" s="2">
        <v>-0.3489177</v>
      </c>
      <c r="C37" s="2">
        <v>-0.3372192</v>
      </c>
      <c r="D37" s="2">
        <v>-0.332133</v>
      </c>
      <c r="E37" s="2">
        <v>-0.328064</v>
      </c>
      <c r="F37" s="2">
        <v>-0.3178914</v>
      </c>
    </row>
    <row r="38" spans="1:7" ht="12">
      <c r="A38" s="4" t="s">
        <v>53</v>
      </c>
      <c r="B38" s="2">
        <v>-0.0001648293</v>
      </c>
      <c r="C38" s="2">
        <v>3.518085E-05</v>
      </c>
      <c r="D38" s="2">
        <v>0.0001102243</v>
      </c>
      <c r="E38" s="2">
        <v>4.483373E-05</v>
      </c>
      <c r="F38" s="2">
        <v>-0.000163805</v>
      </c>
      <c r="G38" s="2">
        <v>0.0002831865</v>
      </c>
    </row>
    <row r="39" spans="1:7" ht="12.75" thickBot="1">
      <c r="A39" s="4" t="s">
        <v>54</v>
      </c>
      <c r="B39" s="2">
        <v>4.902392E-05</v>
      </c>
      <c r="C39" s="2">
        <v>-0.0001222834</v>
      </c>
      <c r="D39" s="2">
        <v>-0.0001129031</v>
      </c>
      <c r="E39" s="2">
        <v>3.297311E-05</v>
      </c>
      <c r="F39" s="2">
        <v>0.0003115414</v>
      </c>
      <c r="G39" s="2">
        <v>0.0006542595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3.116303</v>
      </c>
    </row>
    <row r="41" spans="1:6" ht="12">
      <c r="A41" s="5" t="s">
        <v>49</v>
      </c>
      <c r="F41" s="1" t="s">
        <v>52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12.515</v>
      </c>
      <c r="C43" s="1">
        <v>12.515</v>
      </c>
      <c r="D43" s="1">
        <v>12.515</v>
      </c>
      <c r="E43" s="1">
        <v>12.515</v>
      </c>
      <c r="F43" s="1">
        <v>12.515</v>
      </c>
      <c r="G43" s="1">
        <v>12.515</v>
      </c>
    </row>
  </sheetData>
  <printOptions/>
  <pageMargins left="0.7086614173228347" right="0.7086614173228347" top="0" bottom="0" header="0" footer="0.5118110236220472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85156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f>0.002248*1.0033</f>
        <v>0.0022554184</v>
      </c>
      <c r="C4">
        <f>0.003743*1.0033</f>
        <v>0.0037553519</v>
      </c>
      <c r="D4">
        <f>0.003742*1.0033</f>
        <v>0.0037543486000000004</v>
      </c>
      <c r="E4">
        <f>0.003743*1.0033</f>
        <v>0.0037553519</v>
      </c>
      <c r="F4">
        <f>0.002077*1.0033</f>
        <v>0.0020838541</v>
      </c>
      <c r="G4">
        <f>0.011663*1.0033</f>
        <v>0.0117014879</v>
      </c>
    </row>
    <row r="5" spans="1:7" ht="12.75">
      <c r="A5" t="s">
        <v>13</v>
      </c>
      <c r="B5">
        <v>0.272313</v>
      </c>
      <c r="C5">
        <v>-0.467089</v>
      </c>
      <c r="D5">
        <v>-0.427572</v>
      </c>
      <c r="E5">
        <v>0.757576</v>
      </c>
      <c r="F5">
        <v>0.043281</v>
      </c>
      <c r="G5">
        <v>1.878371</v>
      </c>
    </row>
    <row r="6" spans="1:7" ht="12.75">
      <c r="A6" t="s">
        <v>14</v>
      </c>
      <c r="B6" s="52">
        <v>96.97414</v>
      </c>
      <c r="C6" s="52">
        <v>-20.62742</v>
      </c>
      <c r="D6" s="52">
        <v>-64.78103</v>
      </c>
      <c r="E6" s="52">
        <v>-26.34339</v>
      </c>
      <c r="F6" s="52">
        <v>96.37174</v>
      </c>
      <c r="G6" s="52">
        <v>-0.005611871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1.564994</v>
      </c>
      <c r="C8" s="52">
        <v>0.8715605</v>
      </c>
      <c r="D8" s="52">
        <v>2.691945</v>
      </c>
      <c r="E8" s="52">
        <v>5.278712</v>
      </c>
      <c r="F8" s="52">
        <v>-1.813212</v>
      </c>
      <c r="G8" s="52">
        <v>2.112013</v>
      </c>
    </row>
    <row r="9" spans="1:7" ht="12.75">
      <c r="A9" t="s">
        <v>17</v>
      </c>
      <c r="B9" s="52">
        <v>0.1899627</v>
      </c>
      <c r="C9" s="52">
        <v>0.8571046</v>
      </c>
      <c r="D9" s="52">
        <v>1.324846</v>
      </c>
      <c r="E9" s="52">
        <v>1.180957</v>
      </c>
      <c r="F9" s="52">
        <v>-0.7541634</v>
      </c>
      <c r="G9" s="52">
        <v>0.7360723</v>
      </c>
    </row>
    <row r="10" spans="1:7" ht="12.75">
      <c r="A10" t="s">
        <v>18</v>
      </c>
      <c r="B10" s="52">
        <v>-0.4629347</v>
      </c>
      <c r="C10" s="52">
        <v>0.1664258</v>
      </c>
      <c r="D10" s="52">
        <v>0.2355157</v>
      </c>
      <c r="E10" s="52">
        <v>-0.6697181</v>
      </c>
      <c r="F10" s="52">
        <v>1.102303</v>
      </c>
      <c r="G10" s="52">
        <v>0.01581688</v>
      </c>
    </row>
    <row r="11" spans="1:7" ht="12.75">
      <c r="A11" t="s">
        <v>19</v>
      </c>
      <c r="B11" s="52">
        <v>4.651126</v>
      </c>
      <c r="C11" s="52">
        <v>4.699321</v>
      </c>
      <c r="D11" s="52">
        <v>4.42422</v>
      </c>
      <c r="E11" s="52">
        <v>4.596211</v>
      </c>
      <c r="F11" s="52">
        <v>15.22454</v>
      </c>
      <c r="G11" s="52">
        <v>6.006848</v>
      </c>
    </row>
    <row r="12" spans="1:7" ht="12.75">
      <c r="A12" t="s">
        <v>20</v>
      </c>
      <c r="B12" s="52">
        <v>0.1579144</v>
      </c>
      <c r="C12" s="52">
        <v>0.03226386</v>
      </c>
      <c r="D12" s="52">
        <v>0.04076105</v>
      </c>
      <c r="E12" s="52">
        <v>0.1302645</v>
      </c>
      <c r="F12" s="52">
        <v>-0.4019647</v>
      </c>
      <c r="G12" s="52">
        <v>0.01808911</v>
      </c>
    </row>
    <row r="13" spans="1:7" ht="12.75">
      <c r="A13" t="s">
        <v>21</v>
      </c>
      <c r="B13" s="52">
        <v>-0.0497992</v>
      </c>
      <c r="C13" s="52">
        <v>0.1665459</v>
      </c>
      <c r="D13" s="52">
        <v>0.351454</v>
      </c>
      <c r="E13" s="52">
        <v>0.1067704</v>
      </c>
      <c r="F13" s="52">
        <v>-0.08575121</v>
      </c>
      <c r="G13" s="52">
        <v>0.1317073</v>
      </c>
    </row>
    <row r="14" spans="1:7" ht="12.75">
      <c r="A14" t="s">
        <v>22</v>
      </c>
      <c r="B14" s="52">
        <v>-0.05170124</v>
      </c>
      <c r="C14" s="52">
        <v>0.09021081</v>
      </c>
      <c r="D14" s="52">
        <v>0.05074174</v>
      </c>
      <c r="E14" s="52">
        <v>0.05290313</v>
      </c>
      <c r="F14" s="52">
        <v>0.05117943</v>
      </c>
      <c r="G14" s="52">
        <v>0.04601854</v>
      </c>
    </row>
    <row r="15" spans="1:7" ht="12.75">
      <c r="A15" t="s">
        <v>23</v>
      </c>
      <c r="B15" s="52">
        <v>-0.2898606</v>
      </c>
      <c r="C15" s="52">
        <v>0.01983042</v>
      </c>
      <c r="D15" s="52">
        <v>-0.007203386</v>
      </c>
      <c r="E15" s="52">
        <v>-0.01423256</v>
      </c>
      <c r="F15" s="52">
        <v>-0.3115487</v>
      </c>
      <c r="G15" s="52">
        <v>-0.08387753</v>
      </c>
    </row>
    <row r="16" spans="1:7" ht="12.75">
      <c r="A16" t="s">
        <v>24</v>
      </c>
      <c r="B16" s="52">
        <v>-0.01716611</v>
      </c>
      <c r="C16" s="52">
        <v>-0.04307652</v>
      </c>
      <c r="D16" s="52">
        <v>-0.04771323</v>
      </c>
      <c r="E16" s="52">
        <v>-0.05585309</v>
      </c>
      <c r="F16" s="52">
        <v>-0.03259147</v>
      </c>
      <c r="G16" s="52">
        <v>-0.04211765</v>
      </c>
    </row>
    <row r="17" spans="1:7" ht="12.75">
      <c r="A17" t="s">
        <v>25</v>
      </c>
      <c r="B17" s="52">
        <v>-0.03358409</v>
      </c>
      <c r="C17" s="52">
        <v>-0.0331898</v>
      </c>
      <c r="D17" s="52">
        <v>-0.008628104</v>
      </c>
      <c r="E17" s="52">
        <v>-0.010083</v>
      </c>
      <c r="F17" s="52">
        <v>-0.02259863</v>
      </c>
      <c r="G17" s="52">
        <v>-0.02035718</v>
      </c>
    </row>
    <row r="18" spans="1:7" ht="12.75">
      <c r="A18" t="s">
        <v>26</v>
      </c>
      <c r="B18" s="52">
        <v>0.0206477</v>
      </c>
      <c r="C18" s="52">
        <v>0.04489855</v>
      </c>
      <c r="D18" s="52">
        <v>0.04800842</v>
      </c>
      <c r="E18" s="52">
        <v>0.05481851</v>
      </c>
      <c r="F18" s="52">
        <v>-0.02057275</v>
      </c>
      <c r="G18" s="52">
        <v>0.03579467</v>
      </c>
    </row>
    <row r="19" spans="1:7" ht="12.75">
      <c r="A19" t="s">
        <v>27</v>
      </c>
      <c r="B19" s="52">
        <v>-0.1840325</v>
      </c>
      <c r="C19" s="52">
        <v>-0.169034</v>
      </c>
      <c r="D19" s="52">
        <v>-0.1683709</v>
      </c>
      <c r="E19" s="52">
        <v>-0.174999</v>
      </c>
      <c r="F19" s="52">
        <v>-0.1345872</v>
      </c>
      <c r="G19" s="52">
        <v>-0.1678764</v>
      </c>
    </row>
    <row r="20" spans="1:7" ht="12.75">
      <c r="A20" t="s">
        <v>28</v>
      </c>
      <c r="B20" s="52">
        <v>-0.003651498</v>
      </c>
      <c r="C20" s="52">
        <v>-0.004544382</v>
      </c>
      <c r="D20" s="52">
        <v>-0.0002966024</v>
      </c>
      <c r="E20" s="52">
        <v>0.001285335</v>
      </c>
      <c r="F20" s="52">
        <v>0.0001736988</v>
      </c>
      <c r="G20" s="52">
        <v>-0.001359717</v>
      </c>
    </row>
    <row r="21" spans="1:7" ht="12.75">
      <c r="A21" t="s">
        <v>29</v>
      </c>
      <c r="B21" s="52">
        <v>-28.78479</v>
      </c>
      <c r="C21" s="52">
        <v>71.95074</v>
      </c>
      <c r="D21" s="52">
        <v>66.46904</v>
      </c>
      <c r="E21" s="52">
        <v>-19.4359</v>
      </c>
      <c r="F21" s="52">
        <v>-183.2513</v>
      </c>
      <c r="G21" s="52">
        <v>-5.218704E-05</v>
      </c>
    </row>
    <row r="22" spans="1:7" ht="12.75">
      <c r="A22" t="s">
        <v>30</v>
      </c>
      <c r="B22" s="52">
        <v>5.446264</v>
      </c>
      <c r="C22" s="52">
        <v>-9.341782</v>
      </c>
      <c r="D22" s="52">
        <v>-8.551434</v>
      </c>
      <c r="E22" s="52">
        <v>15.15154</v>
      </c>
      <c r="F22" s="52">
        <v>0.8656219</v>
      </c>
      <c r="G22" s="52">
        <v>0</v>
      </c>
    </row>
    <row r="23" spans="1:7" ht="12.75">
      <c r="A23" t="s">
        <v>31</v>
      </c>
      <c r="B23" s="52">
        <v>2.906405</v>
      </c>
      <c r="C23" s="52">
        <v>1.147682</v>
      </c>
      <c r="D23" s="52">
        <v>0.8140844</v>
      </c>
      <c r="E23" s="52">
        <v>0.7364108</v>
      </c>
      <c r="F23" s="52">
        <v>7.975925</v>
      </c>
      <c r="G23" s="52">
        <v>2.13437</v>
      </c>
    </row>
    <row r="24" spans="1:7" ht="12.75">
      <c r="A24" t="s">
        <v>32</v>
      </c>
      <c r="B24" s="52">
        <v>-4.361772</v>
      </c>
      <c r="C24" s="52">
        <v>1.604541</v>
      </c>
      <c r="D24" s="52">
        <v>2.638883</v>
      </c>
      <c r="E24" s="52">
        <v>2.991666</v>
      </c>
      <c r="F24" s="52">
        <v>2.251846</v>
      </c>
      <c r="G24" s="52">
        <v>1.41126</v>
      </c>
    </row>
    <row r="25" spans="1:7" ht="12.75">
      <c r="A25" t="s">
        <v>33</v>
      </c>
      <c r="B25" s="52">
        <v>-0.07148487</v>
      </c>
      <c r="C25" s="52">
        <v>0.4236284</v>
      </c>
      <c r="D25" s="52">
        <v>0.4218622</v>
      </c>
      <c r="E25" s="52">
        <v>-0.1130906</v>
      </c>
      <c r="F25" s="52">
        <v>-2.408311</v>
      </c>
      <c r="G25" s="52">
        <v>-0.1556884</v>
      </c>
    </row>
    <row r="26" spans="1:7" ht="12.75">
      <c r="A26" t="s">
        <v>34</v>
      </c>
      <c r="B26" s="52">
        <v>-0.2012168</v>
      </c>
      <c r="C26" s="52">
        <v>0.03503098</v>
      </c>
      <c r="D26" s="52">
        <v>0.2347112</v>
      </c>
      <c r="E26" s="52">
        <v>0.5884949</v>
      </c>
      <c r="F26" s="52">
        <v>2.029979</v>
      </c>
      <c r="G26" s="52">
        <v>0.4480808</v>
      </c>
    </row>
    <row r="27" spans="1:7" ht="12.75">
      <c r="A27" t="s">
        <v>35</v>
      </c>
      <c r="B27" s="52">
        <v>0.1843278</v>
      </c>
      <c r="C27" s="52">
        <v>-0.1261338</v>
      </c>
      <c r="D27" s="52">
        <v>0.1292758</v>
      </c>
      <c r="E27" s="52">
        <v>0.5652577</v>
      </c>
      <c r="F27" s="52">
        <v>0.3588754</v>
      </c>
      <c r="G27" s="52">
        <v>0.2113526</v>
      </c>
    </row>
    <row r="28" spans="1:7" ht="12.75">
      <c r="A28" t="s">
        <v>36</v>
      </c>
      <c r="B28" s="52">
        <v>-0.7242284</v>
      </c>
      <c r="C28" s="52">
        <v>0.08546919</v>
      </c>
      <c r="D28" s="52">
        <v>0.5470007</v>
      </c>
      <c r="E28" s="52">
        <v>0.330613</v>
      </c>
      <c r="F28" s="52">
        <v>0.1759092</v>
      </c>
      <c r="G28" s="52">
        <v>0.1505488</v>
      </c>
    </row>
    <row r="29" spans="1:7" ht="12.75">
      <c r="A29" t="s">
        <v>37</v>
      </c>
      <c r="B29" s="52">
        <v>0.1419352</v>
      </c>
      <c r="C29" s="52">
        <v>0.03454329</v>
      </c>
      <c r="D29" s="52">
        <v>0.05640012</v>
      </c>
      <c r="E29" s="52">
        <v>0.04867402</v>
      </c>
      <c r="F29" s="52">
        <v>0.1409146</v>
      </c>
      <c r="G29" s="52">
        <v>0.07292527</v>
      </c>
    </row>
    <row r="30" spans="1:7" ht="12.75">
      <c r="A30" t="s">
        <v>38</v>
      </c>
      <c r="B30" s="52">
        <v>0.09873906</v>
      </c>
      <c r="C30" s="52">
        <v>0.02142291</v>
      </c>
      <c r="D30" s="52">
        <v>0.05466931</v>
      </c>
      <c r="E30" s="52">
        <v>0.01265507</v>
      </c>
      <c r="F30" s="52">
        <v>0.281657</v>
      </c>
      <c r="G30" s="52">
        <v>0.07324864</v>
      </c>
    </row>
    <row r="31" spans="1:7" ht="12.75">
      <c r="A31" t="s">
        <v>39</v>
      </c>
      <c r="B31" s="52">
        <v>0.02525025</v>
      </c>
      <c r="C31" s="52">
        <v>0.01824417</v>
      </c>
      <c r="D31" s="52">
        <v>0.01494607</v>
      </c>
      <c r="E31" s="52">
        <v>0.05779062</v>
      </c>
      <c r="F31" s="52">
        <v>0.03639557</v>
      </c>
      <c r="G31" s="52">
        <v>0.03040989</v>
      </c>
    </row>
    <row r="32" spans="1:7" ht="12.75">
      <c r="A32" t="s">
        <v>40</v>
      </c>
      <c r="B32" s="52">
        <v>-0.02736077</v>
      </c>
      <c r="C32" s="52">
        <v>0.0009625732</v>
      </c>
      <c r="D32" s="52">
        <v>0.07136738</v>
      </c>
      <c r="E32" s="52">
        <v>0.04496493</v>
      </c>
      <c r="F32" s="52">
        <v>0.03828186</v>
      </c>
      <c r="G32" s="52">
        <v>0.02938576</v>
      </c>
    </row>
    <row r="33" spans="1:7" ht="12.75">
      <c r="A33" t="s">
        <v>41</v>
      </c>
      <c r="B33" s="52">
        <v>0.07660162</v>
      </c>
      <c r="C33" s="52">
        <v>0.02316646</v>
      </c>
      <c r="D33" s="52">
        <v>0.04178828</v>
      </c>
      <c r="E33" s="52">
        <v>0.07329494</v>
      </c>
      <c r="F33" s="52">
        <v>0.06656477</v>
      </c>
      <c r="G33" s="52">
        <v>0.05322441</v>
      </c>
    </row>
    <row r="34" spans="1:7" ht="12.75">
      <c r="A34" t="s">
        <v>42</v>
      </c>
      <c r="B34" s="52">
        <v>0.01504625</v>
      </c>
      <c r="C34" s="52">
        <v>0.01633692</v>
      </c>
      <c r="D34" s="52">
        <v>0.0163993</v>
      </c>
      <c r="E34" s="52">
        <v>0.01286209</v>
      </c>
      <c r="F34" s="52">
        <v>-0.02203076</v>
      </c>
      <c r="G34" s="52">
        <v>0.01023436</v>
      </c>
    </row>
    <row r="35" spans="1:7" ht="12.75">
      <c r="A35" t="s">
        <v>43</v>
      </c>
      <c r="B35" s="52">
        <v>0.004238362</v>
      </c>
      <c r="C35" s="52">
        <v>0.006573453</v>
      </c>
      <c r="D35" s="52">
        <v>0.003045004</v>
      </c>
      <c r="E35" s="52">
        <v>-0.003517533</v>
      </c>
      <c r="F35" s="52">
        <v>0.004210661</v>
      </c>
      <c r="G35" s="52">
        <v>0.002643147</v>
      </c>
    </row>
    <row r="36" spans="1:6" ht="12.75">
      <c r="A36" t="s">
        <v>44</v>
      </c>
      <c r="B36" s="52">
        <v>18.04504</v>
      </c>
      <c r="C36" s="52">
        <v>18.05115</v>
      </c>
      <c r="D36" s="52">
        <v>18.06946</v>
      </c>
      <c r="E36" s="52">
        <v>18.07556</v>
      </c>
      <c r="F36" s="52">
        <v>18.09387</v>
      </c>
    </row>
    <row r="37" spans="1:6" ht="12.75">
      <c r="A37" t="s">
        <v>45</v>
      </c>
      <c r="B37" s="52">
        <v>-0.3489177</v>
      </c>
      <c r="C37" s="52">
        <v>-0.3372192</v>
      </c>
      <c r="D37" s="52">
        <v>-0.332133</v>
      </c>
      <c r="E37" s="52">
        <v>-0.328064</v>
      </c>
      <c r="F37" s="52">
        <v>-0.3178914</v>
      </c>
    </row>
    <row r="38" spans="1:7" ht="12.75">
      <c r="A38" t="s">
        <v>55</v>
      </c>
      <c r="B38" s="52">
        <v>-0.0001648293</v>
      </c>
      <c r="C38" s="52">
        <v>3.518085E-05</v>
      </c>
      <c r="D38" s="52">
        <v>0.0001102243</v>
      </c>
      <c r="E38" s="52">
        <v>4.483373E-05</v>
      </c>
      <c r="F38" s="52">
        <v>-0.000163805</v>
      </c>
      <c r="G38" s="52">
        <v>0.0002831865</v>
      </c>
    </row>
    <row r="39" spans="1:7" ht="12.75">
      <c r="A39" t="s">
        <v>56</v>
      </c>
      <c r="B39" s="52">
        <v>4.902392E-05</v>
      </c>
      <c r="C39" s="52">
        <v>-0.0001222834</v>
      </c>
      <c r="D39" s="52">
        <v>-0.0001129031</v>
      </c>
      <c r="E39" s="52">
        <v>3.297311E-05</v>
      </c>
      <c r="F39" s="52">
        <v>0.0003115414</v>
      </c>
      <c r="G39" s="52">
        <v>0.0006542595</v>
      </c>
    </row>
    <row r="40" spans="2:5" ht="12.75">
      <c r="B40" t="s">
        <v>46</v>
      </c>
      <c r="C40" t="s">
        <v>47</v>
      </c>
      <c r="D40" t="s">
        <v>48</v>
      </c>
      <c r="E40">
        <v>3.116303</v>
      </c>
    </row>
    <row r="42" ht="12.75">
      <c r="A42" t="s">
        <v>49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12.515</v>
      </c>
      <c r="C44">
        <v>12.515</v>
      </c>
      <c r="D44">
        <v>12.515</v>
      </c>
      <c r="E44">
        <v>12.515</v>
      </c>
      <c r="F44">
        <v>12.515</v>
      </c>
      <c r="J44">
        <v>12.515</v>
      </c>
    </row>
    <row r="50" spans="1:7" ht="12.75">
      <c r="A50" t="s">
        <v>57</v>
      </c>
      <c r="B50">
        <f>-0.017/(B7*B7+B22*B22)*(B21*B22+B6*B7)</f>
        <v>-0.00016482933828252609</v>
      </c>
      <c r="C50">
        <f>-0.017/(C7*C7+C22*C22)*(C21*C22+C6*C7)</f>
        <v>3.5180848479792894E-05</v>
      </c>
      <c r="D50">
        <f>-0.017/(D7*D7+D22*D22)*(D21*D22+D6*D7)</f>
        <v>0.00011022429934971336</v>
      </c>
      <c r="E50">
        <f>-0.017/(E7*E7+E22*E22)*(E21*E22+E6*E7)</f>
        <v>4.483372232436694E-05</v>
      </c>
      <c r="F50">
        <f>-0.017/(F7*F7+F22*F22)*(F21*F22+F6*F7)</f>
        <v>-0.00016380499029506498</v>
      </c>
      <c r="G50">
        <f>(B50*B$4+C50*C$4+D50*D$4+E50*E$4+F50*F$4)/SUM(B$4:F$4)</f>
        <v>7.680507841760846E-08</v>
      </c>
    </row>
    <row r="51" spans="1:7" ht="12.75">
      <c r="A51" t="s">
        <v>58</v>
      </c>
      <c r="B51">
        <f>-0.017/(B7*B7+B22*B22)*(B21*B7-B6*B22)</f>
        <v>4.90239134091232E-05</v>
      </c>
      <c r="C51">
        <f>-0.017/(C7*C7+C22*C22)*(C21*C7-C6*C22)</f>
        <v>-0.00012228339281829267</v>
      </c>
      <c r="D51">
        <f>-0.017/(D7*D7+D22*D22)*(D21*D7-D6*D22)</f>
        <v>-0.00011290311041789148</v>
      </c>
      <c r="E51">
        <f>-0.017/(E7*E7+E22*E22)*(E21*E7-E6*E22)</f>
        <v>3.2973100006285355E-05</v>
      </c>
      <c r="F51">
        <f>-0.017/(F7*F7+F22*F22)*(F21*F7-F6*F22)</f>
        <v>0.0003115413893186929</v>
      </c>
      <c r="G51">
        <f>(B51*B$4+C51*C$4+D51*D$4+E51*E$4+F51*F$4)/SUM(B$4:F$4)</f>
        <v>3.2492623901545844E-08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9999.952889379707</v>
      </c>
      <c r="C62">
        <f>C7+(2/0.017)*(C8*C50-C23*C51)</f>
        <v>10000.02011819844</v>
      </c>
      <c r="D62">
        <f>D7+(2/0.017)*(D8*D50-D23*D51)</f>
        <v>10000.04572122499</v>
      </c>
      <c r="E62">
        <f>E7+(2/0.017)*(E8*E50-E23*E51)</f>
        <v>10000.024986183656</v>
      </c>
      <c r="F62">
        <f>F7+(2/0.017)*(F8*F50-F23*F51)</f>
        <v>9999.74260969629</v>
      </c>
    </row>
    <row r="63" spans="1:6" ht="12.75">
      <c r="A63" t="s">
        <v>66</v>
      </c>
      <c r="B63">
        <f>B8+(3/0.017)*(B9*B50-B24*B51)</f>
        <v>1.5972033600057016</v>
      </c>
      <c r="C63">
        <f>C8+(3/0.017)*(C9*C50-C24*C51)</f>
        <v>0.9115068031399981</v>
      </c>
      <c r="D63">
        <f>D8+(3/0.017)*(D9*D50-D24*D51)</f>
        <v>2.770292350733853</v>
      </c>
      <c r="E63">
        <f>E8+(3/0.017)*(E9*E50-E24*E51)</f>
        <v>5.270647681649108</v>
      </c>
      <c r="F63">
        <f>F8+(3/0.017)*(F9*F50-F24*F51)</f>
        <v>-1.9152133240506792</v>
      </c>
    </row>
    <row r="64" spans="1:6" ht="12.75">
      <c r="A64" t="s">
        <v>67</v>
      </c>
      <c r="B64">
        <f>B9+(4/0.017)*(B10*B50-B25*B51)</f>
        <v>0.20874145019904994</v>
      </c>
      <c r="C64">
        <f>C9+(4/0.017)*(C10*C50-C25*C51)</f>
        <v>0.870671122093909</v>
      </c>
      <c r="D64">
        <f>D9+(4/0.017)*(D10*D50-D25*D51)</f>
        <v>1.3421610841331981</v>
      </c>
      <c r="E64">
        <f>E9+(4/0.017)*(E10*E50-E25*E51)</f>
        <v>1.1747694687841337</v>
      </c>
      <c r="F64">
        <f>F9+(4/0.017)*(F10*F50-F25*F51)</f>
        <v>-0.6201102652625249</v>
      </c>
    </row>
    <row r="65" spans="1:6" ht="12.75">
      <c r="A65" t="s">
        <v>68</v>
      </c>
      <c r="B65">
        <f>B10+(5/0.017)*(B11*B50-B26*B51)</f>
        <v>-0.6855163429026445</v>
      </c>
      <c r="C65">
        <f>C10+(5/0.017)*(C11*C50-C26*C51)</f>
        <v>0.21631103739619373</v>
      </c>
      <c r="D65">
        <f>D10+(5/0.017)*(D11*D50-D26*D51)</f>
        <v>0.3867381041761484</v>
      </c>
      <c r="E65">
        <f>E10+(5/0.017)*(E11*E50-E26*E51)</f>
        <v>-0.6148178804331434</v>
      </c>
      <c r="F65">
        <f>F10+(5/0.017)*(F11*F50-F26*F51)</f>
        <v>0.18280943973688257</v>
      </c>
    </row>
    <row r="66" spans="1:6" ht="12.75">
      <c r="A66" t="s">
        <v>69</v>
      </c>
      <c r="B66">
        <f>B11+(6/0.017)*(B12*B50-B27*B51)</f>
        <v>4.63874997782469</v>
      </c>
      <c r="C66">
        <f>C11+(6/0.017)*(C12*C50-C27*C51)</f>
        <v>4.694277823867166</v>
      </c>
      <c r="D66">
        <f>D11+(6/0.017)*(D12*D50-D27*D51)</f>
        <v>4.430957116976036</v>
      </c>
      <c r="E66">
        <f>E11+(6/0.017)*(E12*E50-E27*E51)</f>
        <v>4.591694038970695</v>
      </c>
      <c r="F66">
        <f>F11+(6/0.017)*(F12*F50-F27*F51)</f>
        <v>15.208318570496761</v>
      </c>
    </row>
    <row r="67" spans="1:6" ht="12.75">
      <c r="A67" t="s">
        <v>70</v>
      </c>
      <c r="B67">
        <f>B12+(7/0.017)*(B13*B50-B28*B51)</f>
        <v>0.1759138209924229</v>
      </c>
      <c r="C67">
        <f>C12+(7/0.017)*(C13*C50-C28*C51)</f>
        <v>0.03898002589719025</v>
      </c>
      <c r="D67">
        <f>D12+(7/0.017)*(D13*D50-D28*D51)</f>
        <v>0.08214210643181921</v>
      </c>
      <c r="E67">
        <f>E12+(7/0.017)*(E13*E50-E28*E51)</f>
        <v>0.12774679721622265</v>
      </c>
      <c r="F67">
        <f>F12+(7/0.017)*(F13*F50-F28*F51)</f>
        <v>-0.41874679665180575</v>
      </c>
    </row>
    <row r="68" spans="1:6" ht="12.75">
      <c r="A68" t="s">
        <v>71</v>
      </c>
      <c r="B68">
        <f>B13+(8/0.017)*(B14*B50-B29*B51)</f>
        <v>-0.04906335895384495</v>
      </c>
      <c r="C68">
        <f>C13+(8/0.017)*(C14*C50-C29*C51)</f>
        <v>0.1700272004885438</v>
      </c>
      <c r="D68">
        <f>D13+(8/0.017)*(D14*D50-D29*D51)</f>
        <v>0.357082574924813</v>
      </c>
      <c r="E68">
        <f>E13+(8/0.017)*(E14*E50-E29*E51)</f>
        <v>0.10713129925239621</v>
      </c>
      <c r="F68">
        <f>F13+(8/0.017)*(F14*F50-F29*F51)</f>
        <v>-0.11035552825587991</v>
      </c>
    </row>
    <row r="69" spans="1:6" ht="12.75">
      <c r="A69" t="s">
        <v>72</v>
      </c>
      <c r="B69">
        <f>B14+(9/0.017)*(B15*B50-B30*B51)</f>
        <v>-0.028969910477544717</v>
      </c>
      <c r="C69">
        <f>C14+(9/0.017)*(C15*C50-C30*C51)</f>
        <v>0.09196703671066848</v>
      </c>
      <c r="D69">
        <f>D14+(9/0.017)*(D15*D50-D30*D51)</f>
        <v>0.05358910015984939</v>
      </c>
      <c r="E69">
        <f>E14+(9/0.017)*(E15*E50-E30*E51)</f>
        <v>0.052344401777334536</v>
      </c>
      <c r="F69">
        <f>F14+(9/0.017)*(F15*F50-F30*F51)</f>
        <v>0.031742298717496786</v>
      </c>
    </row>
    <row r="70" spans="1:6" ht="12.75">
      <c r="A70" t="s">
        <v>73</v>
      </c>
      <c r="B70">
        <f>B15+(10/0.017)*(B16*B50-B31*B51)</f>
        <v>-0.288924357363161</v>
      </c>
      <c r="C70">
        <f>C15+(10/0.017)*(C16*C50-C31*C51)</f>
        <v>0.020251296755057026</v>
      </c>
      <c r="D70">
        <f>D15+(10/0.017)*(D16*D50-D31*D51)</f>
        <v>-0.009304385738198934</v>
      </c>
      <c r="E70">
        <f>E15+(10/0.017)*(E16*E50-E31*E51)</f>
        <v>-0.016826464600413593</v>
      </c>
      <c r="F70">
        <f>F15+(10/0.017)*(F16*F50-F31*F51)</f>
        <v>-0.3150781594210552</v>
      </c>
    </row>
    <row r="71" spans="1:6" ht="12.75">
      <c r="A71" t="s">
        <v>74</v>
      </c>
      <c r="B71">
        <f>B16+(11/0.017)*(B17*B50-B32*B51)</f>
        <v>-0.012716302420065582</v>
      </c>
      <c r="C71">
        <f>C16+(11/0.017)*(C17*C50-C32*C51)</f>
        <v>-0.043755892040562905</v>
      </c>
      <c r="D71">
        <f>D16+(11/0.017)*(D17*D50-D32*D51)</f>
        <v>-0.04311485958065584</v>
      </c>
      <c r="E71">
        <f>E16+(11/0.017)*(E17*E50-E32*E51)</f>
        <v>-0.05710494924202849</v>
      </c>
      <c r="F71">
        <f>F16+(11/0.017)*(F17*F50-F32*F51)</f>
        <v>-0.037913280017940656</v>
      </c>
    </row>
    <row r="72" spans="1:6" ht="12.75">
      <c r="A72" t="s">
        <v>75</v>
      </c>
      <c r="B72">
        <f>B17+(12/0.017)*(B18*B50-B33*B51)</f>
        <v>-0.038637260292189175</v>
      </c>
      <c r="C72">
        <f>C17+(12/0.017)*(C18*C50-C33*C51)</f>
        <v>-0.030075134767363527</v>
      </c>
      <c r="D72">
        <f>D17+(12/0.017)*(D18*D50-D33*D51)</f>
        <v>-0.0015624184128937412</v>
      </c>
      <c r="E72">
        <f>E17+(12/0.017)*(E18*E50-E33*E51)</f>
        <v>-0.01005408955129352</v>
      </c>
      <c r="F72">
        <f>F17+(12/0.017)*(F18*F50-F33*F51)</f>
        <v>-0.03485822657274337</v>
      </c>
    </row>
    <row r="73" spans="1:6" ht="12.75">
      <c r="A73" t="s">
        <v>76</v>
      </c>
      <c r="B73">
        <f>B18+(13/0.017)*(B19*B50-B34*B51)</f>
        <v>0.04328018698967709</v>
      </c>
      <c r="C73">
        <f>C18+(13/0.017)*(C19*C50-C34*C51)</f>
        <v>0.041878706942957665</v>
      </c>
      <c r="D73">
        <f>D18+(13/0.017)*(D19*D50-D34*D51)</f>
        <v>0.035232453966990665</v>
      </c>
      <c r="E73">
        <f>E18+(13/0.017)*(E19*E50-E34*E51)</f>
        <v>0.04849442328307515</v>
      </c>
      <c r="F73">
        <f>F18+(13/0.017)*(F19*F50-F34*F51)</f>
        <v>0.0015345518461074362</v>
      </c>
    </row>
    <row r="74" spans="1:6" ht="12.75">
      <c r="A74" t="s">
        <v>77</v>
      </c>
      <c r="B74">
        <f>B19+(14/0.017)*(B20*B50-B35*B51)</f>
        <v>-0.18370795289979197</v>
      </c>
      <c r="C74">
        <f>C19+(14/0.017)*(C20*C50-C35*C51)</f>
        <v>-0.16850368912405092</v>
      </c>
      <c r="D74">
        <f>D19+(14/0.017)*(D20*D50-D35*D51)</f>
        <v>-0.16811470195085101</v>
      </c>
      <c r="E74">
        <f>E19+(14/0.017)*(E20*E50-E35*E51)</f>
        <v>-0.17485602679540266</v>
      </c>
      <c r="F74">
        <f>F19+(14/0.017)*(F20*F50-F35*F51)</f>
        <v>-0.135690933571408</v>
      </c>
    </row>
    <row r="75" spans="1:6" ht="12.75">
      <c r="A75" t="s">
        <v>78</v>
      </c>
      <c r="B75" s="52">
        <f>B20</f>
        <v>-0.003651498</v>
      </c>
      <c r="C75" s="52">
        <f>C20</f>
        <v>-0.004544382</v>
      </c>
      <c r="D75" s="52">
        <f>D20</f>
        <v>-0.0002966024</v>
      </c>
      <c r="E75" s="52">
        <f>E20</f>
        <v>0.001285335</v>
      </c>
      <c r="F75" s="52">
        <f>F20</f>
        <v>0.0001736988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5.398930037342444</v>
      </c>
      <c r="C82">
        <f>C22+(2/0.017)*(C8*C51+C23*C50)</f>
        <v>-9.349570346875462</v>
      </c>
      <c r="D82">
        <f>D22+(2/0.017)*(D8*D51+D23*D50)</f>
        <v>-8.576633656584983</v>
      </c>
      <c r="E82">
        <f>E22+(2/0.017)*(E8*E51+E23*E50)</f>
        <v>15.17590135717697</v>
      </c>
      <c r="F82">
        <f>F22+(2/0.017)*(F8*F51+F23*F50)</f>
        <v>0.645458734961354</v>
      </c>
    </row>
    <row r="83" spans="1:6" ht="12.75">
      <c r="A83" t="s">
        <v>81</v>
      </c>
      <c r="B83">
        <f>B23+(3/0.017)*(B9*B51+B24*B50)</f>
        <v>3.0349215954332376</v>
      </c>
      <c r="C83">
        <f>C23+(3/0.017)*(C9*C51+C24*C50)</f>
        <v>1.1391477862316088</v>
      </c>
      <c r="D83">
        <f>D23+(3/0.017)*(D9*D51+D24*D50)</f>
        <v>0.8390178933263825</v>
      </c>
      <c r="E83">
        <f>E23+(3/0.017)*(E9*E51+E24*E50)</f>
        <v>0.7669520945874186</v>
      </c>
      <c r="F83">
        <f>F23+(3/0.017)*(F9*F51+F24*F50)</f>
        <v>7.869369107249655</v>
      </c>
    </row>
    <row r="84" spans="1:6" ht="12.75">
      <c r="A84" t="s">
        <v>82</v>
      </c>
      <c r="B84">
        <f>B24+(4/0.017)*(B10*B51+B25*B50)</f>
        <v>-4.364339545135898</v>
      </c>
      <c r="C84">
        <f>C24+(4/0.017)*(C10*C51+C25*C50)</f>
        <v>1.6032592341354444</v>
      </c>
      <c r="D84">
        <f>D24+(4/0.017)*(D10*D51+D25*D50)</f>
        <v>2.643567473019972</v>
      </c>
      <c r="E84">
        <f>E24+(4/0.017)*(E10*E51+E25*E50)</f>
        <v>2.985277069542302</v>
      </c>
      <c r="F84">
        <f>F24+(4/0.017)*(F10*F51+F25*F50)</f>
        <v>2.425471027777097</v>
      </c>
    </row>
    <row r="85" spans="1:6" ht="12.75">
      <c r="A85" t="s">
        <v>83</v>
      </c>
      <c r="B85">
        <f>B25+(5/0.017)*(B11*B51+B26*B50)</f>
        <v>0.005333609492426145</v>
      </c>
      <c r="C85">
        <f>C25+(5/0.017)*(C11*C51+C26*C50)</f>
        <v>0.2549764893462432</v>
      </c>
      <c r="D85">
        <f>D25+(5/0.017)*(D11*D51+D26*D50)</f>
        <v>0.2825571054107314</v>
      </c>
      <c r="E85">
        <f>E25+(5/0.017)*(E11*E51+E26*E50)</f>
        <v>-0.060756558267972084</v>
      </c>
      <c r="F85">
        <f>F25+(5/0.017)*(F11*F51+F26*F50)</f>
        <v>-1.1110893373694626</v>
      </c>
    </row>
    <row r="86" spans="1:6" ht="12.75">
      <c r="A86" t="s">
        <v>84</v>
      </c>
      <c r="B86">
        <f>B26+(6/0.017)*(B12*B51+B27*B50)</f>
        <v>-0.20920775791626595</v>
      </c>
      <c r="C86">
        <f>C26+(6/0.017)*(C12*C51+C27*C50)</f>
        <v>0.03207233469216651</v>
      </c>
      <c r="D86">
        <f>D26+(6/0.017)*(D12*D51+D27*D50)</f>
        <v>0.2381161241702263</v>
      </c>
      <c r="E86">
        <f>E26+(6/0.017)*(E12*E51+E27*E50)</f>
        <v>0.5989553109938632</v>
      </c>
      <c r="F86">
        <f>F26+(6/0.017)*(F12*F51+F27*F50)</f>
        <v>1.9650328038202791</v>
      </c>
    </row>
    <row r="87" spans="1:6" ht="12.75">
      <c r="A87" t="s">
        <v>85</v>
      </c>
      <c r="B87">
        <f>B27+(7/0.017)*(B13*B51+B28*B50)</f>
        <v>0.23247657375772843</v>
      </c>
      <c r="C87">
        <f>C27+(7/0.017)*(C13*C51+C28*C50)</f>
        <v>-0.1332815902130746</v>
      </c>
      <c r="D87">
        <f>D27+(7/0.017)*(D13*D51+D28*D50)</f>
        <v>0.1377633078780854</v>
      </c>
      <c r="E87">
        <f>E27+(7/0.017)*(E13*E51+E28*E50)</f>
        <v>0.5728107669182446</v>
      </c>
      <c r="F87">
        <f>F27+(7/0.017)*(F13*F51+F28*F50)</f>
        <v>0.33601016521848226</v>
      </c>
    </row>
    <row r="88" spans="1:6" ht="12.75">
      <c r="A88" t="s">
        <v>86</v>
      </c>
      <c r="B88">
        <f>B28+(8/0.017)*(B14*B51+B29*B50)</f>
        <v>-0.736430603391954</v>
      </c>
      <c r="C88">
        <f>C28+(8/0.017)*(C14*C51+C29*C50)</f>
        <v>0.08084988568743397</v>
      </c>
      <c r="D88">
        <f>D28+(8/0.017)*(D14*D51+D29*D50)</f>
        <v>0.5472302357346935</v>
      </c>
      <c r="E88">
        <f>E28+(8/0.017)*(E14*E51+E29*E50)</f>
        <v>0.33246082009093</v>
      </c>
      <c r="F88">
        <f>F28+(8/0.017)*(F14*F51+F29*F50)</f>
        <v>0.17255013931355567</v>
      </c>
    </row>
    <row r="89" spans="1:6" ht="12.75">
      <c r="A89" t="s">
        <v>87</v>
      </c>
      <c r="B89">
        <f>B29+(9/0.017)*(B15*B51+B30*B50)</f>
        <v>0.12579597918247082</v>
      </c>
      <c r="C89">
        <f>C29+(9/0.017)*(C15*C51+C30*C50)</f>
        <v>0.03365850800052062</v>
      </c>
      <c r="D89">
        <f>D29+(9/0.017)*(D15*D51+D30*D50)</f>
        <v>0.06002085762827098</v>
      </c>
      <c r="E89">
        <f>E29+(9/0.017)*(E15*E51+E30*E50)</f>
        <v>0.048725945907726456</v>
      </c>
      <c r="F89">
        <f>F29+(9/0.017)*(F15*F51+F30*F50)</f>
        <v>0.06510435100531013</v>
      </c>
    </row>
    <row r="90" spans="1:6" ht="12.75">
      <c r="A90" t="s">
        <v>88</v>
      </c>
      <c r="B90">
        <f>B30+(10/0.017)*(B16*B51+B31*B50)</f>
        <v>0.09579580594754128</v>
      </c>
      <c r="C90">
        <f>C30+(10/0.017)*(C16*C51+C31*C50)</f>
        <v>0.02489902082165566</v>
      </c>
      <c r="D90">
        <f>D30+(10/0.017)*(D16*D51+D31*D50)</f>
        <v>0.05880718774639178</v>
      </c>
      <c r="E90">
        <f>E30+(10/0.017)*(E16*E51+E31*E50)</f>
        <v>0.013095845934001735</v>
      </c>
      <c r="F90">
        <f>F30+(10/0.017)*(F16*F51+F31*F50)</f>
        <v>0.2721773718621342</v>
      </c>
    </row>
    <row r="91" spans="1:6" ht="12.75">
      <c r="A91" t="s">
        <v>89</v>
      </c>
      <c r="B91">
        <f>B31+(11/0.017)*(B17*B51+B32*B50)</f>
        <v>0.027103060296063415</v>
      </c>
      <c r="C91">
        <f>C31+(11/0.017)*(C17*C51+C32*C50)</f>
        <v>0.020892210024792076</v>
      </c>
      <c r="D91">
        <f>D31+(11/0.017)*(D17*D51+D32*D50)</f>
        <v>0.020666431858286573</v>
      </c>
      <c r="E91">
        <f>E31+(11/0.017)*(E17*E51+E32*E50)</f>
        <v>0.05887992891791197</v>
      </c>
      <c r="F91">
        <f>F31+(11/0.017)*(F17*F51+F32*F50)</f>
        <v>0.027782461104738976</v>
      </c>
    </row>
    <row r="92" spans="1:6" ht="12.75">
      <c r="A92" t="s">
        <v>90</v>
      </c>
      <c r="B92">
        <f>B32+(12/0.017)*(B18*B51+B33*B50)</f>
        <v>-0.03555886172640374</v>
      </c>
      <c r="C92">
        <f>C32+(12/0.017)*(C18*C51+C33*C50)</f>
        <v>-0.0023376606641519336</v>
      </c>
      <c r="D92">
        <f>D32+(12/0.017)*(D18*D51+D33*D50)</f>
        <v>0.07079263925161021</v>
      </c>
      <c r="E92">
        <f>E32+(12/0.017)*(E18*E51+E33*E50)</f>
        <v>0.04856042731776472</v>
      </c>
      <c r="F92">
        <f>F32+(12/0.017)*(F18*F51+F33*F50)</f>
        <v>0.026060986149918093</v>
      </c>
    </row>
    <row r="93" spans="1:6" ht="12.75">
      <c r="A93" t="s">
        <v>91</v>
      </c>
      <c r="B93">
        <f>B33+(13/0.017)*(B19*B51+B34*B50)</f>
        <v>0.06780592952454276</v>
      </c>
      <c r="C93">
        <f>C33+(13/0.017)*(C19*C51+C34*C50)</f>
        <v>0.03941248179260701</v>
      </c>
      <c r="D93">
        <f>D33+(13/0.017)*(D19*D51+D34*D50)</f>
        <v>0.05770731503884775</v>
      </c>
      <c r="E93">
        <f>E33+(13/0.017)*(E19*E51+E34*E50)</f>
        <v>0.06932336035096613</v>
      </c>
      <c r="F93">
        <f>F33+(13/0.017)*(F19*F51+F34*F50)</f>
        <v>0.03726067864830833</v>
      </c>
    </row>
    <row r="94" spans="1:6" ht="12.75">
      <c r="A94" t="s">
        <v>92</v>
      </c>
      <c r="B94">
        <f>B34+(14/0.017)*(B20*B51+B35*B50)</f>
        <v>0.014323506484777444</v>
      </c>
      <c r="C94">
        <f>C34+(14/0.017)*(C20*C51+C35*C50)</f>
        <v>0.01698500643793305</v>
      </c>
      <c r="D94">
        <f>D34+(14/0.017)*(D20*D51+D35*D50)</f>
        <v>0.016703281807240164</v>
      </c>
      <c r="E94">
        <f>E34+(14/0.017)*(E20*E51+E35*E50)</f>
        <v>0.012767118431994642</v>
      </c>
      <c r="F94">
        <f>F34+(14/0.017)*(F20*F51+F35*F50)</f>
        <v>-0.022554205933101264</v>
      </c>
    </row>
    <row r="95" spans="1:6" ht="12.75">
      <c r="A95" t="s">
        <v>93</v>
      </c>
      <c r="B95" s="52">
        <f>B35</f>
        <v>0.004238362</v>
      </c>
      <c r="C95" s="52">
        <f>C35</f>
        <v>0.006573453</v>
      </c>
      <c r="D95" s="52">
        <f>D35</f>
        <v>0.003045004</v>
      </c>
      <c r="E95" s="52">
        <f>E35</f>
        <v>-0.003517533</v>
      </c>
      <c r="F95" s="52">
        <f>F35</f>
        <v>0.004210661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66</v>
      </c>
      <c r="B103">
        <f>B63*10000/B62</f>
        <v>1.5972108845652528</v>
      </c>
      <c r="C103">
        <f>C63*10000/C62</f>
        <v>0.9115049693562128</v>
      </c>
      <c r="D103">
        <f>D63*10000/D62</f>
        <v>2.7702796846757787</v>
      </c>
      <c r="E103">
        <f>E63*10000/E62</f>
        <v>5.270634512344917</v>
      </c>
      <c r="F103">
        <f>F63*10000/F62</f>
        <v>-1.915262621053451</v>
      </c>
      <c r="G103">
        <f>AVERAGE(C103:E103)</f>
        <v>2.9841397221256365</v>
      </c>
      <c r="H103">
        <f>STDEV(C103:E103)</f>
        <v>2.187419639633138</v>
      </c>
      <c r="I103">
        <f>(B103*B4+C103*C4+D103*D4+E103*E4+F103*F4)/SUM(B4:F4)</f>
        <v>2.1294068195614204</v>
      </c>
      <c r="K103">
        <f>(LN(H103)+LN(H123))/2-LN(K114*K115^3)</f>
        <v>-4.298449894680585</v>
      </c>
    </row>
    <row r="104" spans="1:11" ht="12.75">
      <c r="A104" t="s">
        <v>67</v>
      </c>
      <c r="B104">
        <f>B64*10000/B62</f>
        <v>0.20874243359760278</v>
      </c>
      <c r="C104">
        <f>C64*10000/C62</f>
        <v>0.8706693704639918</v>
      </c>
      <c r="D104">
        <f>D64*10000/D62</f>
        <v>1.342154947636365</v>
      </c>
      <c r="E104">
        <f>E64*10000/E62</f>
        <v>1.1747665334908977</v>
      </c>
      <c r="F104">
        <f>F64*10000/F62</f>
        <v>-0.620126226710308</v>
      </c>
      <c r="G104">
        <f>AVERAGE(C104:E104)</f>
        <v>1.1291969505304182</v>
      </c>
      <c r="H104">
        <f>STDEV(C104:E104)</f>
        <v>0.23902322594004421</v>
      </c>
      <c r="I104">
        <f>(B104*B4+C104*C4+D104*D4+E104*E4+F104*F4)/SUM(B4:F4)</f>
        <v>0.7625320658656549</v>
      </c>
      <c r="K104">
        <f>(LN(H104)+LN(H124))/2-LN(K114*K115^4)</f>
        <v>-4.167203321378818</v>
      </c>
    </row>
    <row r="105" spans="1:11" ht="12.75">
      <c r="A105" t="s">
        <v>68</v>
      </c>
      <c r="B105">
        <f>B65*10000/B62</f>
        <v>-0.6855195724278725</v>
      </c>
      <c r="C105">
        <f>C65*10000/C62</f>
        <v>0.2163106022182317</v>
      </c>
      <c r="D105">
        <f>D65*10000/D62</f>
        <v>0.38673633597024554</v>
      </c>
      <c r="E105">
        <f>E65*10000/E62</f>
        <v>-0.6148163442417343</v>
      </c>
      <c r="F105">
        <f>F65*10000/F62</f>
        <v>0.182814145195718</v>
      </c>
      <c r="G105">
        <f>AVERAGE(C105:E105)</f>
        <v>-0.0039231353510856826</v>
      </c>
      <c r="H105">
        <f>STDEV(C105:E105)</f>
        <v>0.535867630280803</v>
      </c>
      <c r="I105">
        <f>(B105*B4+C105*C4+D105*D4+E105*E4+F105*F4)/SUM(B4:F4)</f>
        <v>-0.07752733507616937</v>
      </c>
      <c r="K105">
        <f>(LN(H105)+LN(H125))/2-LN(K114*K115^5)</f>
        <v>-3.8362575385861253</v>
      </c>
    </row>
    <row r="106" spans="1:11" ht="12.75">
      <c r="A106" t="s">
        <v>69</v>
      </c>
      <c r="B106">
        <f>B66*10000/B62</f>
        <v>4.638771831366528</v>
      </c>
      <c r="C106">
        <f>C66*10000/C62</f>
        <v>4.694268379844886</v>
      </c>
      <c r="D106">
        <f>D66*10000/D62</f>
        <v>4.430936858189935</v>
      </c>
      <c r="E106">
        <f>E66*10000/E62</f>
        <v>4.5916825661083065</v>
      </c>
      <c r="F106">
        <f>F66*10000/F62</f>
        <v>15.208710027946076</v>
      </c>
      <c r="G106">
        <f>AVERAGE(C106:E106)</f>
        <v>4.572295934714376</v>
      </c>
      <c r="H106">
        <f>STDEV(C106:E106)</f>
        <v>0.13273188645493678</v>
      </c>
      <c r="I106">
        <f>(B106*B4+C106*C4+D106*D4+E106*E4+F106*F4)/SUM(B4:F4)</f>
        <v>6.0023358785446845</v>
      </c>
      <c r="K106">
        <f>(LN(H106)+LN(H126))/2-LN(K114*K115^6)</f>
        <v>-3.7385622344867793</v>
      </c>
    </row>
    <row r="107" spans="1:11" ht="12.75">
      <c r="A107" t="s">
        <v>70</v>
      </c>
      <c r="B107">
        <f>B67*10000/B62</f>
        <v>0.17591464973724966</v>
      </c>
      <c r="C107">
        <f>C67*10000/C62</f>
        <v>0.0389799474765584</v>
      </c>
      <c r="D107">
        <f>D67*10000/D62</f>
        <v>0.0821417308697634</v>
      </c>
      <c r="E107">
        <f>E67*10000/E62</f>
        <v>0.1277464780265265</v>
      </c>
      <c r="F107">
        <f>F67*10000/F62</f>
        <v>-0.41875757506574846</v>
      </c>
      <c r="G107">
        <f>AVERAGE(C107:E107)</f>
        <v>0.08295605212428277</v>
      </c>
      <c r="H107">
        <f>STDEV(C107:E107)</f>
        <v>0.044388867701246636</v>
      </c>
      <c r="I107">
        <f>(B107*B4+C107*C4+D107*D4+E107*E4+F107*F4)/SUM(B4:F4)</f>
        <v>0.029391629702982</v>
      </c>
      <c r="K107">
        <f>(LN(H107)+LN(H127))/2-LN(K114*K115^7)</f>
        <v>-3.58680597303902</v>
      </c>
    </row>
    <row r="108" spans="1:9" ht="12.75">
      <c r="A108" t="s">
        <v>71</v>
      </c>
      <c r="B108">
        <f>B68*10000/B62</f>
        <v>-0.04906359009546127</v>
      </c>
      <c r="C108">
        <f>C68*10000/C62</f>
        <v>0.170026858425136</v>
      </c>
      <c r="D108">
        <f>D68*10000/D62</f>
        <v>0.3570809423070027</v>
      </c>
      <c r="E108">
        <f>E68*10000/E62</f>
        <v>0.10713103157283319</v>
      </c>
      <c r="F108">
        <f>F68*10000/F62</f>
        <v>-0.11035836877328545</v>
      </c>
      <c r="G108">
        <f>AVERAGE(C108:E108)</f>
        <v>0.2114129441016573</v>
      </c>
      <c r="H108">
        <f>STDEV(C108:E108)</f>
        <v>0.13001286680449406</v>
      </c>
      <c r="I108">
        <f>(B108*B4+C108*C4+D108*D4+E108*E4+F108*F4)/SUM(B4:F4)</f>
        <v>0.13078438795721034</v>
      </c>
    </row>
    <row r="109" spans="1:9" ht="12.75">
      <c r="A109" t="s">
        <v>72</v>
      </c>
      <c r="B109">
        <f>B69*10000/B62</f>
        <v>-0.028970046957232924</v>
      </c>
      <c r="C109">
        <f>C69*10000/C62</f>
        <v>0.09196685168993127</v>
      </c>
      <c r="D109">
        <f>D69*10000/D62</f>
        <v>0.05358885514503908</v>
      </c>
      <c r="E109">
        <f>E69*10000/E62</f>
        <v>0.052344270988977704</v>
      </c>
      <c r="F109">
        <f>F69*10000/F62</f>
        <v>0.031743115754517263</v>
      </c>
      <c r="G109">
        <f>AVERAGE(C109:E109)</f>
        <v>0.06596665927464936</v>
      </c>
      <c r="H109">
        <f>STDEV(C109:E109)</f>
        <v>0.022525424561018647</v>
      </c>
      <c r="I109">
        <f>(B109*B4+C109*C4+D109*D4+E109*E4+F109*F4)/SUM(B4:F4)</f>
        <v>0.04767516324838714</v>
      </c>
    </row>
    <row r="110" spans="1:11" ht="12.75">
      <c r="A110" t="s">
        <v>73</v>
      </c>
      <c r="B110">
        <f>B70*10000/B62</f>
        <v>-0.28892571851014276</v>
      </c>
      <c r="C110">
        <f>C70*10000/C62</f>
        <v>0.020251256013178315</v>
      </c>
      <c r="D110">
        <f>D70*10000/D62</f>
        <v>-0.009304343197602063</v>
      </c>
      <c r="E110">
        <f>E70*10000/E62</f>
        <v>-0.01682642255760516</v>
      </c>
      <c r="F110">
        <f>F70*10000/F62</f>
        <v>-0.31508626943611373</v>
      </c>
      <c r="G110">
        <f>AVERAGE(C110:E110)</f>
        <v>-0.001959836580676303</v>
      </c>
      <c r="H110">
        <f>STDEV(C110:E110)</f>
        <v>0.01959961466800135</v>
      </c>
      <c r="I110">
        <f>(B110*B4+C110*C4+D110*D4+E110*E4+F110*F4)/SUM(B4:F4)</f>
        <v>-0.08525280636859936</v>
      </c>
      <c r="K110">
        <f>EXP(AVERAGE(K103:K107))</f>
        <v>0.019733140605241308</v>
      </c>
    </row>
    <row r="111" spans="1:9" ht="12.75">
      <c r="A111" t="s">
        <v>74</v>
      </c>
      <c r="B111">
        <f>B71*10000/B62</f>
        <v>-0.012716362327637294</v>
      </c>
      <c r="C111">
        <f>C71*10000/C62</f>
        <v>-0.04375580401176811</v>
      </c>
      <c r="D111">
        <f>D71*10000/D62</f>
        <v>-0.0431146624551376</v>
      </c>
      <c r="E111">
        <f>E71*10000/E62</f>
        <v>-0.05710480655891005</v>
      </c>
      <c r="F111">
        <f>F71*10000/F62</f>
        <v>-0.03791425589412461</v>
      </c>
      <c r="G111">
        <f>AVERAGE(C111:E111)</f>
        <v>-0.04799175767527192</v>
      </c>
      <c r="H111">
        <f>STDEV(C111:E111)</f>
        <v>0.00789863979369826</v>
      </c>
      <c r="I111">
        <f>(B111*B4+C111*C4+D111*D4+E111*E4+F111*F4)/SUM(B4:F4)</f>
        <v>-0.04154765153203875</v>
      </c>
    </row>
    <row r="112" spans="1:9" ht="12.75">
      <c r="A112" t="s">
        <v>75</v>
      </c>
      <c r="B112">
        <f>B72*10000/B62</f>
        <v>-0.03863744231557658</v>
      </c>
      <c r="C112">
        <f>C72*10000/C62</f>
        <v>-0.03007507426173232</v>
      </c>
      <c r="D112">
        <f>D72*10000/D62</f>
        <v>-0.0015624112693580238</v>
      </c>
      <c r="E112">
        <f>E72*10000/E62</f>
        <v>-0.010054064430023485</v>
      </c>
      <c r="F112">
        <f>F72*10000/F62</f>
        <v>-0.0348591238127899</v>
      </c>
      <c r="G112">
        <f>AVERAGE(C112:E112)</f>
        <v>-0.013897183320371277</v>
      </c>
      <c r="H112">
        <f>STDEV(C112:E112)</f>
        <v>0.014639677586381086</v>
      </c>
      <c r="I112">
        <f>(B112*B4+C112*C4+D112*D4+E112*E4+F112*F4)/SUM(B4:F4)</f>
        <v>-0.020273212857825528</v>
      </c>
    </row>
    <row r="113" spans="1:9" ht="12.75">
      <c r="A113" t="s">
        <v>76</v>
      </c>
      <c r="B113">
        <f>B73*10000/B62</f>
        <v>0.04328039088628321</v>
      </c>
      <c r="C113">
        <f>C73*10000/C62</f>
        <v>0.0418786226907135</v>
      </c>
      <c r="D113">
        <f>D73*10000/D62</f>
        <v>0.0352322928806317</v>
      </c>
      <c r="E113">
        <f>E73*10000/E62</f>
        <v>0.04849430211432126</v>
      </c>
      <c r="F113">
        <f>F73*10000/F62</f>
        <v>0.0015345913450006722</v>
      </c>
      <c r="G113">
        <f>AVERAGE(C113:E113)</f>
        <v>0.04186840589522215</v>
      </c>
      <c r="H113">
        <f>STDEV(C113:E113)</f>
        <v>0.0066310105199584215</v>
      </c>
      <c r="I113">
        <f>(B113*B4+C113*C4+D113*D4+E113*E4+F113*F4)/SUM(B4:F4)</f>
        <v>0.036686604670513726</v>
      </c>
    </row>
    <row r="114" spans="1:11" ht="12.75">
      <c r="A114" t="s">
        <v>77</v>
      </c>
      <c r="B114">
        <f>B74*10000/B62</f>
        <v>-0.18370881836343061</v>
      </c>
      <c r="C114">
        <f>C74*10000/C62</f>
        <v>-0.16850335012566736</v>
      </c>
      <c r="D114">
        <f>D74*10000/D62</f>
        <v>-0.1681139333133541</v>
      </c>
      <c r="E114">
        <f>E74*10000/E62</f>
        <v>-0.1748555898980144</v>
      </c>
      <c r="F114">
        <f>F74*10000/F62</f>
        <v>-0.13569442621436548</v>
      </c>
      <c r="G114">
        <f>AVERAGE(C114:E114)</f>
        <v>-0.17049095777901194</v>
      </c>
      <c r="H114">
        <f>STDEV(C114:E114)</f>
        <v>0.0037848938577073558</v>
      </c>
      <c r="I114">
        <f>(B114*B4+C114*C4+D114*D4+E114*E4+F114*F4)/SUM(B4:F4)</f>
        <v>-0.1677547481447593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-0.0036515152025146202</v>
      </c>
      <c r="C115">
        <f>C75*10000/C62</f>
        <v>-0.004544372857540506</v>
      </c>
      <c r="D115">
        <f>D75*10000/D62</f>
        <v>-0.00029660104390369396</v>
      </c>
      <c r="E115">
        <f>E75*10000/E62</f>
        <v>0.0012853317884463874</v>
      </c>
      <c r="F115">
        <f>F75*10000/F62</f>
        <v>0.00017370327095376663</v>
      </c>
      <c r="G115">
        <f>AVERAGE(C115:E115)</f>
        <v>-0.0011852140376659374</v>
      </c>
      <c r="H115">
        <f>STDEV(C115:E115)</f>
        <v>0.0030147286535230026</v>
      </c>
      <c r="I115">
        <f>(B115*B4+C115*C4+D115*D4+E115*E4+F115*F4)/SUM(B4:F4)</f>
        <v>-0.0013602710929974155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5.398955472156567</v>
      </c>
      <c r="C122">
        <f>C82*10000/C62</f>
        <v>-9.349551537262146</v>
      </c>
      <c r="D122">
        <f>D82*10000/D62</f>
        <v>-8.576594443344565</v>
      </c>
      <c r="E122">
        <f>E82*10000/E62</f>
        <v>15.175863438485868</v>
      </c>
      <c r="F122">
        <f>F82*10000/F62</f>
        <v>0.6454753488709624</v>
      </c>
      <c r="G122">
        <f>AVERAGE(C122:E122)</f>
        <v>-0.9167608473736149</v>
      </c>
      <c r="H122">
        <f>STDEV(C122:E122)</f>
        <v>13.94197916264528</v>
      </c>
      <c r="I122">
        <f>(B122*B4+C122*C4+D122*D4+E122*E4+F122*F4)/SUM(B4:F4)</f>
        <v>0.205219137163118</v>
      </c>
    </row>
    <row r="123" spans="1:9" ht="12.75">
      <c r="A123" t="s">
        <v>81</v>
      </c>
      <c r="B123">
        <f>B83*10000/B62</f>
        <v>3.0349358932044854</v>
      </c>
      <c r="C123">
        <f>C83*10000/C62</f>
        <v>1.139145494476098</v>
      </c>
      <c r="D123">
        <f>D83*10000/D62</f>
        <v>0.8390140572513345</v>
      </c>
      <c r="E123">
        <f>E83*10000/E62</f>
        <v>0.7669501782716177</v>
      </c>
      <c r="F123">
        <f>F83*10000/F62</f>
        <v>7.869571662393681</v>
      </c>
      <c r="G123">
        <f>AVERAGE(C123:E123)</f>
        <v>0.91503657666635</v>
      </c>
      <c r="H123">
        <f>STDEV(C123:E123)</f>
        <v>0.19740036966731658</v>
      </c>
      <c r="I123">
        <f>(B123*B4+C123*C4+D123*D4+E123*E4+F123*F4)/SUM(B4:F4)</f>
        <v>2.1501795753902493</v>
      </c>
    </row>
    <row r="124" spans="1:9" ht="12.75">
      <c r="A124" t="s">
        <v>82</v>
      </c>
      <c r="B124">
        <f>B84*10000/B62</f>
        <v>-4.364360105907076</v>
      </c>
      <c r="C124">
        <f>C84*10000/C62</f>
        <v>1.6032560086731913</v>
      </c>
      <c r="D124">
        <f>D84*10000/D62</f>
        <v>2.6435553863609127</v>
      </c>
      <c r="E124">
        <f>E84*10000/E62</f>
        <v>2.9852696104928267</v>
      </c>
      <c r="F124">
        <f>F84*10000/F62</f>
        <v>2.425533458656455</v>
      </c>
      <c r="G124">
        <f>AVERAGE(C124:E124)</f>
        <v>2.410693668508977</v>
      </c>
      <c r="H124">
        <f>STDEV(C124:E124)</f>
        <v>0.7198325038745724</v>
      </c>
      <c r="I124">
        <f>(B124*B4+C124*C4+D124*D4+E124*E4+F124*F4)/SUM(B4:F4)</f>
        <v>1.4334075177683594</v>
      </c>
    </row>
    <row r="125" spans="1:9" ht="12.75">
      <c r="A125" t="s">
        <v>83</v>
      </c>
      <c r="B125">
        <f>B85*10000/B62</f>
        <v>0.005333634619509679</v>
      </c>
      <c r="C125">
        <f>C85*10000/C62</f>
        <v>0.25497597638051417</v>
      </c>
      <c r="D125">
        <f>D85*10000/D62</f>
        <v>0.28255581353093917</v>
      </c>
      <c r="E125">
        <f>E85*10000/E62</f>
        <v>-0.06075640646089907</v>
      </c>
      <c r="F125">
        <f>F85*10000/F62</f>
        <v>-1.111117936467775</v>
      </c>
      <c r="G125">
        <f>AVERAGE(C125:E125)</f>
        <v>0.15892512781685142</v>
      </c>
      <c r="H125">
        <f>STDEV(C125:E125)</f>
        <v>0.19074890361750665</v>
      </c>
      <c r="I125">
        <f>(B125*B4+C125*C4+D125*D4+E125*E4+F125*F4)/SUM(B4:F4)</f>
        <v>-0.03288846132431155</v>
      </c>
    </row>
    <row r="126" spans="1:9" ht="12.75">
      <c r="A126" t="s">
        <v>84</v>
      </c>
      <c r="B126">
        <f>B86*10000/B62</f>
        <v>-0.20920874351163368</v>
      </c>
      <c r="C126">
        <f>C86*10000/C62</f>
        <v>0.03207227016853694</v>
      </c>
      <c r="D126">
        <f>D86*10000/D62</f>
        <v>0.23811503547911525</v>
      </c>
      <c r="E126">
        <f>E86*10000/E62</f>
        <v>0.5989538144368624</v>
      </c>
      <c r="F126">
        <f>F86*10000/F62</f>
        <v>1.9650833831611598</v>
      </c>
      <c r="G126">
        <f>AVERAGE(C126:E126)</f>
        <v>0.28971370669483815</v>
      </c>
      <c r="H126">
        <f>STDEV(C126:E126)</f>
        <v>0.28694161158924225</v>
      </c>
      <c r="I126">
        <f>(B126*B4+C126*C4+D126*D4+E126*E4+F126*F4)/SUM(B4:F4)</f>
        <v>0.441338264569693</v>
      </c>
    </row>
    <row r="127" spans="1:9" ht="12.75">
      <c r="A127" t="s">
        <v>85</v>
      </c>
      <c r="B127">
        <f>B87*10000/B62</f>
        <v>0.23247766897444738</v>
      </c>
      <c r="C127">
        <f>C87*10000/C62</f>
        <v>-0.13328132207506602</v>
      </c>
      <c r="D127">
        <f>D87*10000/D62</f>
        <v>0.13776267801024575</v>
      </c>
      <c r="E127">
        <f>E87*10000/E62</f>
        <v>0.5728093356863185</v>
      </c>
      <c r="F127">
        <f>F87*10000/F62</f>
        <v>0.3360188140169415</v>
      </c>
      <c r="G127">
        <f>AVERAGE(C127:E127)</f>
        <v>0.19243023054049943</v>
      </c>
      <c r="H127">
        <f>STDEV(C127:E127)</f>
        <v>0.3562055729760727</v>
      </c>
      <c r="I127">
        <f>(B127*B4+C127*C4+D127*D4+E127*E4+F127*F4)/SUM(B4:F4)</f>
        <v>0.21739742638905696</v>
      </c>
    </row>
    <row r="128" spans="1:9" ht="12.75">
      <c r="A128" t="s">
        <v>86</v>
      </c>
      <c r="B128">
        <f>B88*10000/B62</f>
        <v>-0.7364340727785513</v>
      </c>
      <c r="C128">
        <f>C88*10000/C62</f>
        <v>0.0808497230323568</v>
      </c>
      <c r="D128">
        <f>D88*10000/D62</f>
        <v>0.54722773374246</v>
      </c>
      <c r="E128">
        <f>E88*10000/E62</f>
        <v>0.33245998940029464</v>
      </c>
      <c r="F128">
        <f>F88*10000/F62</f>
        <v>0.172554580701149</v>
      </c>
      <c r="G128">
        <f>AVERAGE(C128:E128)</f>
        <v>0.32017914872503717</v>
      </c>
      <c r="H128">
        <f>STDEV(C128:E128)</f>
        <v>0.2334314171319846</v>
      </c>
      <c r="I128">
        <f>(B128*B4+C128*C4+D128*D4+E128*E4+F128*F4)/SUM(B4:F4)</f>
        <v>0.14772947352985294</v>
      </c>
    </row>
    <row r="129" spans="1:9" ht="12.75">
      <c r="A129" t="s">
        <v>87</v>
      </c>
      <c r="B129">
        <f>B89*10000/B62</f>
        <v>0.12579657181792372</v>
      </c>
      <c r="C129">
        <f>C89*10000/C62</f>
        <v>0.03365844028580254</v>
      </c>
      <c r="D129">
        <f>D89*10000/D62</f>
        <v>0.060020583206812105</v>
      </c>
      <c r="E129">
        <f>E89*10000/E62</f>
        <v>0.04872582416048733</v>
      </c>
      <c r="F129">
        <f>F89*10000/F62</f>
        <v>0.06510602677131053</v>
      </c>
      <c r="G129">
        <f>AVERAGE(C129:E129)</f>
        <v>0.04746828255103399</v>
      </c>
      <c r="H129">
        <f>STDEV(C129:E129)</f>
        <v>0.013225985899794552</v>
      </c>
      <c r="I129">
        <f>(B129*B4+C129*C4+D129*D4+E129*E4+F129*F4)/SUM(B4:F4)</f>
        <v>0.06114429597074895</v>
      </c>
    </row>
    <row r="130" spans="1:9" ht="12.75">
      <c r="A130" t="s">
        <v>88</v>
      </c>
      <c r="B130">
        <f>B90*10000/B62</f>
        <v>0.09579625724965136</v>
      </c>
      <c r="C130">
        <f>C90*10000/C62</f>
        <v>0.024898970729412256</v>
      </c>
      <c r="D130">
        <f>D90*10000/D62</f>
        <v>0.0588069188739549</v>
      </c>
      <c r="E130">
        <f>E90*10000/E62</f>
        <v>0.01309581321256233</v>
      </c>
      <c r="F130">
        <f>F90*10000/F62</f>
        <v>0.2721843776240964</v>
      </c>
      <c r="G130">
        <f>AVERAGE(C130:E130)</f>
        <v>0.032267234271976496</v>
      </c>
      <c r="H130">
        <f>STDEV(C130:E130)</f>
        <v>0.02372961811579066</v>
      </c>
      <c r="I130">
        <f>(B130*B4+C130*C4+D130*D4+E130*E4+F130*F4)/SUM(B4:F4)</f>
        <v>0.07348723110291355</v>
      </c>
    </row>
    <row r="131" spans="1:9" ht="12.75">
      <c r="A131" t="s">
        <v>89</v>
      </c>
      <c r="B131">
        <f>B91*10000/B62</f>
        <v>0.027103187980863187</v>
      </c>
      <c r="C131">
        <f>C91*10000/C62</f>
        <v>0.020892167993513924</v>
      </c>
      <c r="D131">
        <f>D91*10000/D62</f>
        <v>0.020666337369260514</v>
      </c>
      <c r="E131">
        <f>E91*10000/E62</f>
        <v>0.058879781799807795</v>
      </c>
      <c r="F131">
        <f>F91*10000/F62</f>
        <v>0.02778317621675542</v>
      </c>
      <c r="G131">
        <f>AVERAGE(C131:E131)</f>
        <v>0.03347942905419408</v>
      </c>
      <c r="H131">
        <f>STDEV(C131:E131)</f>
        <v>0.02199764054549753</v>
      </c>
      <c r="I131">
        <f>(B131*B4+C131*C4+D131*D4+E131*E4+F131*F4)/SUM(B4:F4)</f>
        <v>0.03179794676881357</v>
      </c>
    </row>
    <row r="132" spans="1:9" ht="12.75">
      <c r="A132" t="s">
        <v>90</v>
      </c>
      <c r="B132">
        <f>B92*10000/B62</f>
        <v>-0.03555902924719623</v>
      </c>
      <c r="C132">
        <f>C92*10000/C62</f>
        <v>-0.002337655961209283</v>
      </c>
      <c r="D132">
        <f>D92*10000/D62</f>
        <v>0.07079231558047139</v>
      </c>
      <c r="E132">
        <f>E92*10000/E62</f>
        <v>0.04856030598409235</v>
      </c>
      <c r="F132">
        <f>F92*10000/F62</f>
        <v>0.02606165695169789</v>
      </c>
      <c r="G132">
        <f>AVERAGE(C132:E132)</f>
        <v>0.03900498853445148</v>
      </c>
      <c r="H132">
        <f>STDEV(C132:E132)</f>
        <v>0.03748968195509685</v>
      </c>
      <c r="I132">
        <f>(B132*B4+C132*C4+D132*D4+E132*E4+F132*F4)/SUM(B4:F4)</f>
        <v>0.026497112304941464</v>
      </c>
    </row>
    <row r="133" spans="1:9" ht="12.75">
      <c r="A133" t="s">
        <v>91</v>
      </c>
      <c r="B133">
        <f>B93*10000/B62</f>
        <v>0.06780624896398761</v>
      </c>
      <c r="C133">
        <f>C93*10000/C62</f>
        <v>0.039412402501953554</v>
      </c>
      <c r="D133">
        <f>D93*10000/D62</f>
        <v>0.05770705119514063</v>
      </c>
      <c r="E133">
        <f>E93*10000/E62</f>
        <v>0.06932318713877758</v>
      </c>
      <c r="F133">
        <f>F93*10000/F62</f>
        <v>0.03726163772673345</v>
      </c>
      <c r="G133">
        <f>AVERAGE(C133:E133)</f>
        <v>0.05548088027862392</v>
      </c>
      <c r="H133">
        <f>STDEV(C133:E133)</f>
        <v>0.015079145768569743</v>
      </c>
      <c r="I133">
        <f>(B133*B4+C133*C4+D133*D4+E133*E4+F133*F4)/SUM(B4:F4)</f>
        <v>0.05482916265845447</v>
      </c>
    </row>
    <row r="134" spans="1:9" ht="12.75">
      <c r="A134" t="s">
        <v>92</v>
      </c>
      <c r="B134">
        <f>B94*10000/B62</f>
        <v>0.014323573964022868</v>
      </c>
      <c r="C134">
        <f>C94*10000/C62</f>
        <v>0.016984972267228796</v>
      </c>
      <c r="D134">
        <f>D94*10000/D62</f>
        <v>0.016703205438138777</v>
      </c>
      <c r="E134">
        <f>E94*10000/E62</f>
        <v>0.012767086531917757</v>
      </c>
      <c r="F134">
        <f>F94*10000/F62</f>
        <v>-0.022554786471435263</v>
      </c>
      <c r="G134">
        <f>AVERAGE(C134:E134)</f>
        <v>0.015485088079095108</v>
      </c>
      <c r="H134">
        <f>STDEV(C134:E134)</f>
        <v>0.002358070703846202</v>
      </c>
      <c r="I134">
        <f>(B134*B4+C134*C4+D134*D4+E134*E4+F134*F4)/SUM(B4:F4)</f>
        <v>0.010237153835573408</v>
      </c>
    </row>
    <row r="135" spans="1:9" ht="12.75">
      <c r="A135" t="s">
        <v>93</v>
      </c>
      <c r="B135">
        <f>B95*10000/B62</f>
        <v>0.004238381967280352</v>
      </c>
      <c r="C135">
        <f>C95*10000/C62</f>
        <v>0.006573439775423416</v>
      </c>
      <c r="D135">
        <f>D95*10000/D62</f>
        <v>0.003044990077932356</v>
      </c>
      <c r="E135">
        <f>E95*10000/E62</f>
        <v>-0.003517524211049405</v>
      </c>
      <c r="F135">
        <f>F95*10000/F62</f>
        <v>0.004210769381120986</v>
      </c>
      <c r="G135">
        <f>AVERAGE(C135:E135)</f>
        <v>0.0020336352141021225</v>
      </c>
      <c r="H135">
        <f>STDEV(C135:E135)</f>
        <v>0.005120939126714714</v>
      </c>
      <c r="I135">
        <f>(B135*B4+C135*C4+D135*D4+E135*E4+F135*F4)/SUM(B4:F4)</f>
        <v>0.0026429817717552443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ACCEL</dc:creator>
  <cp:keywords/>
  <dc:description/>
  <cp:lastModifiedBy>hagen</cp:lastModifiedBy>
  <cp:lastPrinted>2004-01-14T07:01:28Z</cp:lastPrinted>
  <dcterms:created xsi:type="dcterms:W3CDTF">2004-01-14T07:00:40Z</dcterms:created>
  <dcterms:modified xsi:type="dcterms:W3CDTF">2005-10-05T15:31:16Z</dcterms:modified>
  <cp:category/>
  <cp:version/>
  <cp:contentType/>
  <cp:contentStatus/>
</cp:coreProperties>
</file>