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<sst xmlns="http://schemas.openxmlformats.org/spreadsheetml/2006/main" count="204" uniqueCount="97">
  <si>
    <t xml:space="preserve"> Fri 09/01/2004       07:40:07</t>
  </si>
  <si>
    <t>LISSNER</t>
  </si>
  <si>
    <t>HCMQAP160</t>
  </si>
  <si>
    <t>Aperture2</t>
  </si>
  <si>
    <t>taupe_quadrupole#12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</si>
  <si>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</si>
  <si>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</si>
  <si>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</si>
  <si>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</si>
  <si>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</si>
  <si>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</si>
  <si>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</si>
  <si>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</si>
  <si>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</si>
  <si>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</si>
  <si>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</si>
  <si>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</si>
  <si>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</si>
  <si>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</si>
  <si>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</si>
  <si>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</si>
  <si>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</si>
  <si>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</si>
  <si>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b10!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</si>
  <si>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</si>
  <si>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</si>
  <si>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</si>
  <si>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</si>
  <si>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</si>
  <si>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</si>
  <si>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</si>
  <si>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</si>
  <si>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</si>
  <si>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</si>
  <si>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</si>
  <si>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</si>
  <si>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</si>
  <si>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</si>
  <si>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</si>
  <si>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</si>
  <si>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</si>
  <si>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</si>
  <si>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</si>
  <si>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</si>
  <si>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</si>
  <si>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</si>
  <si>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</si>
  <si>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-0.003741*</t>
  </si>
  <si>
    <t>Long. Mag. (m)</t>
  </si>
  <si>
    <t>* = Integral error  ! = Central error           Conclusion : CONTACT CEA           Duration : 31mn</t>
  </si>
  <si>
    <t>Number of measurement</t>
  </si>
  <si>
    <t>Mean real current</t>
  </si>
  <si>
    <t>Duration : 31mn</t>
  </si>
  <si>
    <t>Dx moy(m)</t>
  </si>
  <si>
    <t>Dy moy(m)</t>
  </si>
  <si>
    <t>Dx moy (mm)</t>
  </si>
  <si>
    <t>Dy moy (mm)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</si>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</sst>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8963001"/>
        <c:axId val="59340418"/>
      </c:lineChart>
      <c:catAx>
        <c:axId val="28963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89630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f>-0.002253*1.0033</f>
        <v>-0.0022604349</v>
      </c>
      <c r="C4" s="13">
        <f>-0.003741*1.0033</f>
        <v>-0.0037533453000000005</v>
      </c>
      <c r="D4" s="13">
        <f>-0.003741*1.0033</f>
        <v>-0.0037533453000000005</v>
      </c>
      <c r="E4" s="13">
        <f>-0.003741*1.0033</f>
        <v>-0.0037533453000000005</v>
      </c>
      <c r="F4" s="24">
        <f>-0.002076*1.0033</f>
        <v>-0.0020828508000000005</v>
      </c>
      <c r="G4" s="34">
        <f>-0.011663*1.0033</f>
        <v>-0.0117014879</v>
      </c>
    </row>
    <row r="5" spans="1:7" ht="12.75" thickBot="1">
      <c r="A5" s="44" t="s">
        <v>13</v>
      </c>
      <c r="B5" s="45">
        <v>-0.012484</v>
      </c>
      <c r="C5" s="46">
        <v>-0.754286</v>
      </c>
      <c r="D5" s="46">
        <v>-0.763731</v>
      </c>
      <c r="E5" s="46">
        <v>1.481022</v>
      </c>
      <c r="F5" s="47">
        <v>0.03711</v>
      </c>
      <c r="G5" s="48">
        <v>4.45977</v>
      </c>
    </row>
    <row r="6" spans="1:7" ht="12.75" thickTop="1">
      <c r="A6" s="6" t="s">
        <v>14</v>
      </c>
      <c r="B6" s="39">
        <v>91.64519</v>
      </c>
      <c r="C6" s="40">
        <v>-1.017007</v>
      </c>
      <c r="D6" s="40">
        <v>14.4053</v>
      </c>
      <c r="E6" s="40">
        <v>-30.62399</v>
      </c>
      <c r="F6" s="41">
        <v>-68.37348</v>
      </c>
      <c r="G6" s="42">
        <v>0.001370357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5.622797</v>
      </c>
      <c r="C8" s="14">
        <v>-1.866918</v>
      </c>
      <c r="D8" s="14">
        <v>-2.433133</v>
      </c>
      <c r="E8" s="14">
        <v>-3.946757</v>
      </c>
      <c r="F8" s="25">
        <v>-6.385808</v>
      </c>
      <c r="G8" s="35">
        <v>-2.021791</v>
      </c>
    </row>
    <row r="9" spans="1:7" ht="12">
      <c r="A9" s="20" t="s">
        <v>17</v>
      </c>
      <c r="B9" s="29">
        <v>1.318101</v>
      </c>
      <c r="C9" s="14">
        <v>0.6627119</v>
      </c>
      <c r="D9" s="14">
        <v>1.079565</v>
      </c>
      <c r="E9" s="14">
        <v>0.8669209</v>
      </c>
      <c r="F9" s="25">
        <v>-0.9717084</v>
      </c>
      <c r="G9" s="35">
        <v>0.6889008</v>
      </c>
    </row>
    <row r="10" spans="1:7" ht="12">
      <c r="A10" s="20" t="s">
        <v>18</v>
      </c>
      <c r="B10" s="29">
        <v>-0.2247737</v>
      </c>
      <c r="C10" s="14">
        <v>1.333635</v>
      </c>
      <c r="D10" s="14">
        <v>1.485466</v>
      </c>
      <c r="E10" s="14">
        <v>1.09653</v>
      </c>
      <c r="F10" s="25">
        <v>-0.2536679</v>
      </c>
      <c r="G10" s="35">
        <v>0.8755338</v>
      </c>
    </row>
    <row r="11" spans="1:7" ht="12">
      <c r="A11" s="21" t="s">
        <v>19</v>
      </c>
      <c r="B11" s="31">
        <v>4.573491</v>
      </c>
      <c r="C11" s="16">
        <v>4.705063</v>
      </c>
      <c r="D11" s="16">
        <v>3.976934</v>
      </c>
      <c r="E11" s="16">
        <v>4.22383</v>
      </c>
      <c r="F11" s="27">
        <v>15.12856</v>
      </c>
      <c r="G11" s="37">
        <v>5.786265</v>
      </c>
    </row>
    <row r="12" spans="1:7" ht="12">
      <c r="A12" s="20" t="s">
        <v>20</v>
      </c>
      <c r="B12" s="29">
        <v>0.2370213</v>
      </c>
      <c r="C12" s="14">
        <v>-0.02730722</v>
      </c>
      <c r="D12" s="14">
        <v>0.05266399</v>
      </c>
      <c r="E12" s="14">
        <v>0.08443992</v>
      </c>
      <c r="F12" s="25">
        <v>-0.4321987</v>
      </c>
      <c r="G12" s="35">
        <v>0.003064329</v>
      </c>
    </row>
    <row r="13" spans="1:7" ht="12">
      <c r="A13" s="20" t="s">
        <v>21</v>
      </c>
      <c r="B13" s="29">
        <v>-0.04759098</v>
      </c>
      <c r="C13" s="14">
        <v>0.009490376</v>
      </c>
      <c r="D13" s="14">
        <v>0.3069864</v>
      </c>
      <c r="E13" s="14">
        <v>0.02550653</v>
      </c>
      <c r="F13" s="25">
        <v>-0.0005649314</v>
      </c>
      <c r="G13" s="35">
        <v>0.07529962</v>
      </c>
    </row>
    <row r="14" spans="1:7" ht="12">
      <c r="A14" s="20" t="s">
        <v>22</v>
      </c>
      <c r="B14" s="29">
        <v>-0.1087894</v>
      </c>
      <c r="C14" s="14">
        <v>0.1468782</v>
      </c>
      <c r="D14" s="14">
        <v>0.09162306</v>
      </c>
      <c r="E14" s="14">
        <v>0.07040933</v>
      </c>
      <c r="F14" s="25">
        <v>0.2197223</v>
      </c>
      <c r="G14" s="35">
        <v>0.0878791</v>
      </c>
    </row>
    <row r="15" spans="1:7" ht="12">
      <c r="A15" s="21" t="s">
        <v>23</v>
      </c>
      <c r="B15" s="49">
        <v>-0.2161974</v>
      </c>
      <c r="C15" s="50">
        <v>0.05877449</v>
      </c>
      <c r="D15" s="50">
        <v>0.04717579</v>
      </c>
      <c r="E15" s="50">
        <v>0.02493446</v>
      </c>
      <c r="F15" s="51">
        <v>-0.2302204</v>
      </c>
      <c r="G15" s="37">
        <v>-0.0305614</v>
      </c>
    </row>
    <row r="16" spans="1:7" ht="12">
      <c r="A16" s="20" t="s">
        <v>24</v>
      </c>
      <c r="B16" s="29">
        <v>-0.004849044</v>
      </c>
      <c r="C16" s="14">
        <v>-0.03803768</v>
      </c>
      <c r="D16" s="14">
        <v>0.005150606</v>
      </c>
      <c r="E16" s="14">
        <v>-0.009867361</v>
      </c>
      <c r="F16" s="25">
        <v>-0.03861058</v>
      </c>
      <c r="G16" s="35">
        <v>-0.01614307</v>
      </c>
    </row>
    <row r="17" spans="1:7" ht="12">
      <c r="A17" s="20" t="s">
        <v>25</v>
      </c>
      <c r="B17" s="29">
        <v>-0.02026806</v>
      </c>
      <c r="C17" s="14">
        <v>-0.02171741</v>
      </c>
      <c r="D17" s="14">
        <v>-0.02317006</v>
      </c>
      <c r="E17" s="14">
        <v>-0.02982993</v>
      </c>
      <c r="F17" s="25">
        <v>-0.002064809</v>
      </c>
      <c r="G17" s="35">
        <v>-0.02118486</v>
      </c>
    </row>
    <row r="18" spans="1:7" ht="12">
      <c r="A18" s="20" t="s">
        <v>26</v>
      </c>
      <c r="B18" s="29">
        <v>0.009499548</v>
      </c>
      <c r="C18" s="14">
        <v>0.03551659</v>
      </c>
      <c r="D18" s="14">
        <v>0.01513771</v>
      </c>
      <c r="E18" s="14">
        <v>0.02683684</v>
      </c>
      <c r="F18" s="25">
        <v>0.02558139</v>
      </c>
      <c r="G18" s="35">
        <v>0.02342878</v>
      </c>
    </row>
    <row r="19" spans="1:7" ht="12">
      <c r="A19" s="21" t="s">
        <v>27</v>
      </c>
      <c r="B19" s="31">
        <v>-0.1904159</v>
      </c>
      <c r="C19" s="16">
        <v>-0.1830446</v>
      </c>
      <c r="D19" s="16">
        <v>-0.1796202</v>
      </c>
      <c r="E19" s="16">
        <v>-0.1788715</v>
      </c>
      <c r="F19" s="27">
        <v>-0.1394573</v>
      </c>
      <c r="G19" s="37">
        <v>-0.1764683</v>
      </c>
    </row>
    <row r="20" spans="1:7" ht="12.75" thickBot="1">
      <c r="A20" s="44" t="s">
        <v>28</v>
      </c>
      <c r="B20" s="45">
        <v>0.0007631763</v>
      </c>
      <c r="C20" s="46">
        <v>-0.004939077</v>
      </c>
      <c r="D20" s="46">
        <v>-0.002967489</v>
      </c>
      <c r="E20" s="46">
        <v>-0.007954914</v>
      </c>
      <c r="F20" s="47">
        <v>-0.004424503</v>
      </c>
      <c r="G20" s="48">
        <v>-0.004295905</v>
      </c>
    </row>
    <row r="21" spans="1:7" ht="12.75" thickTop="1">
      <c r="A21" s="6" t="s">
        <v>29</v>
      </c>
      <c r="B21" s="39">
        <v>-6.174131</v>
      </c>
      <c r="C21" s="40">
        <v>5.380219</v>
      </c>
      <c r="D21" s="40">
        <v>2.60385</v>
      </c>
      <c r="E21" s="40">
        <v>36.25236</v>
      </c>
      <c r="F21" s="41">
        <v>-73.05064</v>
      </c>
      <c r="G21" s="43">
        <v>-0.002193763</v>
      </c>
    </row>
    <row r="22" spans="1:7" ht="12">
      <c r="A22" s="20" t="s">
        <v>30</v>
      </c>
      <c r="B22" s="29">
        <v>-0.2496817</v>
      </c>
      <c r="C22" s="14">
        <v>-15.08572</v>
      </c>
      <c r="D22" s="14">
        <v>-15.27464</v>
      </c>
      <c r="E22" s="14">
        <v>29.62052</v>
      </c>
      <c r="F22" s="25">
        <v>0.7422093</v>
      </c>
      <c r="G22" s="36">
        <v>0</v>
      </c>
    </row>
    <row r="23" spans="1:7" ht="12">
      <c r="A23" s="20" t="s">
        <v>31</v>
      </c>
      <c r="B23" s="29">
        <v>0.6917518</v>
      </c>
      <c r="C23" s="14">
        <v>0.6343619</v>
      </c>
      <c r="D23" s="14">
        <v>-1.688844</v>
      </c>
      <c r="E23" s="14">
        <v>-1.379634</v>
      </c>
      <c r="F23" s="25">
        <v>4.434657</v>
      </c>
      <c r="G23" s="35">
        <v>0.1065091</v>
      </c>
    </row>
    <row r="24" spans="1:7" ht="12">
      <c r="A24" s="20" t="s">
        <v>32</v>
      </c>
      <c r="B24" s="29">
        <v>1.191942</v>
      </c>
      <c r="C24" s="14">
        <v>1.127175</v>
      </c>
      <c r="D24" s="14">
        <v>0.8017145</v>
      </c>
      <c r="E24" s="14">
        <v>-1.724997</v>
      </c>
      <c r="F24" s="25">
        <v>-3.695562</v>
      </c>
      <c r="G24" s="35">
        <v>-0.2715532</v>
      </c>
    </row>
    <row r="25" spans="1:7" ht="12">
      <c r="A25" s="20" t="s">
        <v>33</v>
      </c>
      <c r="B25" s="29">
        <v>1.286256</v>
      </c>
      <c r="C25" s="14">
        <v>0.9051862</v>
      </c>
      <c r="D25" s="14">
        <v>0.1692851</v>
      </c>
      <c r="E25" s="14">
        <v>0.1520199</v>
      </c>
      <c r="F25" s="25">
        <v>-1.530144</v>
      </c>
      <c r="G25" s="35">
        <v>0.2771573</v>
      </c>
    </row>
    <row r="26" spans="1:7" ht="12">
      <c r="A26" s="21" t="s">
        <v>34</v>
      </c>
      <c r="B26" s="31">
        <v>0.8716009</v>
      </c>
      <c r="C26" s="16">
        <v>0.6530505</v>
      </c>
      <c r="D26" s="16">
        <v>0.2797851</v>
      </c>
      <c r="E26" s="16">
        <v>0.6538776</v>
      </c>
      <c r="F26" s="27">
        <v>1.916545</v>
      </c>
      <c r="G26" s="37">
        <v>0.7639524</v>
      </c>
    </row>
    <row r="27" spans="1:7" ht="12">
      <c r="A27" s="20" t="s">
        <v>35</v>
      </c>
      <c r="B27" s="29">
        <v>-0.1735728</v>
      </c>
      <c r="C27" s="14">
        <v>-0.06571089</v>
      </c>
      <c r="D27" s="14">
        <v>-0.4376539</v>
      </c>
      <c r="E27" s="14">
        <v>-0.2453039</v>
      </c>
      <c r="F27" s="25">
        <v>0.3523771</v>
      </c>
      <c r="G27" s="35">
        <v>-0.1582064</v>
      </c>
    </row>
    <row r="28" spans="1:7" ht="12">
      <c r="A28" s="20" t="s">
        <v>36</v>
      </c>
      <c r="B28" s="29">
        <v>0.2338275</v>
      </c>
      <c r="C28" s="14">
        <v>0.07059841</v>
      </c>
      <c r="D28" s="14">
        <v>-0.09426985</v>
      </c>
      <c r="E28" s="14">
        <v>-0.3127836</v>
      </c>
      <c r="F28" s="25">
        <v>-0.3948835</v>
      </c>
      <c r="G28" s="35">
        <v>-0.09977261</v>
      </c>
    </row>
    <row r="29" spans="1:7" ht="12">
      <c r="A29" s="20" t="s">
        <v>37</v>
      </c>
      <c r="B29" s="29">
        <v>0.09350176</v>
      </c>
      <c r="C29" s="14">
        <v>0.1158969</v>
      </c>
      <c r="D29" s="14">
        <v>0.04004101</v>
      </c>
      <c r="E29" s="14">
        <v>0.03340315</v>
      </c>
      <c r="F29" s="25">
        <v>-0.02401213</v>
      </c>
      <c r="G29" s="35">
        <v>0.05589178</v>
      </c>
    </row>
    <row r="30" spans="1:7" ht="12">
      <c r="A30" s="21" t="s">
        <v>38</v>
      </c>
      <c r="B30" s="31">
        <v>0.2196274</v>
      </c>
      <c r="C30" s="16">
        <v>0.08204693</v>
      </c>
      <c r="D30" s="16">
        <v>0.04046996</v>
      </c>
      <c r="E30" s="16">
        <v>0.02666323</v>
      </c>
      <c r="F30" s="27">
        <v>0.319449</v>
      </c>
      <c r="G30" s="37">
        <v>0.110333</v>
      </c>
    </row>
    <row r="31" spans="1:7" ht="12">
      <c r="A31" s="20" t="s">
        <v>39</v>
      </c>
      <c r="B31" s="29">
        <v>0.01576454</v>
      </c>
      <c r="C31" s="14">
        <v>0.01484608</v>
      </c>
      <c r="D31" s="14">
        <v>0.02435248</v>
      </c>
      <c r="E31" s="14">
        <v>0.0271304</v>
      </c>
      <c r="F31" s="25">
        <v>0.06800299</v>
      </c>
      <c r="G31" s="35">
        <v>0.02731485</v>
      </c>
    </row>
    <row r="32" spans="1:7" ht="12">
      <c r="A32" s="20" t="s">
        <v>40</v>
      </c>
      <c r="B32" s="29">
        <v>0.0279517</v>
      </c>
      <c r="C32" s="14">
        <v>0.006836413</v>
      </c>
      <c r="D32" s="14">
        <v>-0.02234597</v>
      </c>
      <c r="E32" s="14">
        <v>-0.03945405</v>
      </c>
      <c r="F32" s="25">
        <v>-0.007833351</v>
      </c>
      <c r="G32" s="35">
        <v>-0.01022056</v>
      </c>
    </row>
    <row r="33" spans="1:7" ht="12">
      <c r="A33" s="20" t="s">
        <v>41</v>
      </c>
      <c r="B33" s="29">
        <v>0.04905106</v>
      </c>
      <c r="C33" s="14">
        <v>0.03978276</v>
      </c>
      <c r="D33" s="14">
        <v>0.04340159</v>
      </c>
      <c r="E33" s="14">
        <v>0.04182906</v>
      </c>
      <c r="F33" s="25">
        <v>0.05351738</v>
      </c>
      <c r="G33" s="35">
        <v>0.04432284</v>
      </c>
    </row>
    <row r="34" spans="1:7" ht="12">
      <c r="A34" s="21" t="s">
        <v>42</v>
      </c>
      <c r="B34" s="31">
        <v>0.02307554</v>
      </c>
      <c r="C34" s="16">
        <v>0.02017647</v>
      </c>
      <c r="D34" s="16">
        <v>0.01687893</v>
      </c>
      <c r="E34" s="16">
        <v>0.01671945</v>
      </c>
      <c r="F34" s="27">
        <v>-0.010696</v>
      </c>
      <c r="G34" s="37">
        <v>0.01483683</v>
      </c>
    </row>
    <row r="35" spans="1:7" ht="12.75" thickBot="1">
      <c r="A35" s="22" t="s">
        <v>43</v>
      </c>
      <c r="B35" s="32">
        <v>-5.603965E-05</v>
      </c>
      <c r="C35" s="17">
        <v>-0.0002180258</v>
      </c>
      <c r="D35" s="17">
        <v>0.002553115</v>
      </c>
      <c r="E35" s="17">
        <v>0.002355336</v>
      </c>
      <c r="F35" s="28">
        <v>0.004700946</v>
      </c>
      <c r="G35" s="38">
        <v>0.001747259</v>
      </c>
    </row>
    <row r="36" spans="1:7" ht="12">
      <c r="A36" s="4" t="s">
        <v>44</v>
      </c>
      <c r="B36" s="3">
        <v>19.7113</v>
      </c>
      <c r="C36" s="3">
        <v>19.72351</v>
      </c>
      <c r="D36" s="3">
        <v>19.74793</v>
      </c>
      <c r="E36" s="3">
        <v>19.75708</v>
      </c>
      <c r="F36" s="3">
        <v>19.78149</v>
      </c>
      <c r="G36" s="3"/>
    </row>
    <row r="37" spans="1:6" ht="12">
      <c r="A37" s="4" t="s">
        <v>45</v>
      </c>
      <c r="B37" s="2">
        <v>-0.1642863</v>
      </c>
      <c r="C37" s="2">
        <v>-0.151062</v>
      </c>
      <c r="D37" s="2">
        <v>-0.1403809</v>
      </c>
      <c r="E37" s="2">
        <v>-0.1337687</v>
      </c>
      <c r="F37" s="2">
        <v>-0.1271566</v>
      </c>
    </row>
    <row r="38" spans="1:7" ht="12">
      <c r="A38" s="4" t="s">
        <v>53</v>
      </c>
      <c r="B38" s="2">
        <v>-0.0001557971</v>
      </c>
      <c r="C38" s="2">
        <v>0</v>
      </c>
      <c r="D38" s="2">
        <v>-2.448219E-05</v>
      </c>
      <c r="E38" s="2">
        <v>5.187779E-05</v>
      </c>
      <c r="F38" s="2">
        <v>0.0001162441</v>
      </c>
      <c r="G38" s="2">
        <v>0.0002328571</v>
      </c>
    </row>
    <row r="39" spans="1:7" ht="12.75" thickBot="1">
      <c r="A39" s="4" t="s">
        <v>54</v>
      </c>
      <c r="B39" s="2">
        <v>1.049213E-05</v>
      </c>
      <c r="C39" s="2">
        <v>0</v>
      </c>
      <c r="D39" s="2">
        <v>0</v>
      </c>
      <c r="E39" s="2">
        <v>-6.178267E-05</v>
      </c>
      <c r="F39" s="2">
        <v>0.0001241775</v>
      </c>
      <c r="G39" s="2">
        <v>0.0005723752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3.117269</v>
      </c>
    </row>
    <row r="41" spans="1:6" ht="12">
      <c r="A41" s="5" t="s">
        <v>49</v>
      </c>
      <c r="F41" s="1" t="s">
        <v>52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47" right="0.7086614173228347" top="0" bottom="0" header="0" footer="0.5118110236220472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f>0.002253*1.0033</f>
        <v>0.0022604349</v>
      </c>
      <c r="C4">
        <f>0.003741*1.0033</f>
        <v>0.0037533453000000005</v>
      </c>
      <c r="D4">
        <f>0.003741*1.0033</f>
        <v>0.0037533453000000005</v>
      </c>
      <c r="E4">
        <f>0.003741*1.0033</f>
        <v>0.0037533453000000005</v>
      </c>
      <c r="F4">
        <f>0.002076*1.0033</f>
        <v>0.0020828508000000005</v>
      </c>
      <c r="G4">
        <f>0.011663*1.0033</f>
        <v>0.0117014879</v>
      </c>
    </row>
    <row r="5" spans="1:7" ht="12.75">
      <c r="A5" t="s">
        <v>13</v>
      </c>
      <c r="B5">
        <v>-0.012484</v>
      </c>
      <c r="C5">
        <v>-0.754286</v>
      </c>
      <c r="D5">
        <v>-0.763731</v>
      </c>
      <c r="E5">
        <v>1.481022</v>
      </c>
      <c r="F5">
        <v>0.03711</v>
      </c>
      <c r="G5">
        <v>4.45977</v>
      </c>
    </row>
    <row r="6" spans="1:7" ht="12.75">
      <c r="A6" t="s">
        <v>14</v>
      </c>
      <c r="B6" s="52">
        <v>91.64519</v>
      </c>
      <c r="C6" s="52">
        <v>-1.017007</v>
      </c>
      <c r="D6" s="52">
        <v>14.4053</v>
      </c>
      <c r="E6" s="52">
        <v>-30.62399</v>
      </c>
      <c r="F6" s="52">
        <v>-68.37348</v>
      </c>
      <c r="G6" s="52">
        <v>0.001370357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5.622797</v>
      </c>
      <c r="C8" s="52">
        <v>-1.866918</v>
      </c>
      <c r="D8" s="52">
        <v>-2.433133</v>
      </c>
      <c r="E8" s="52">
        <v>-3.946757</v>
      </c>
      <c r="F8" s="52">
        <v>-6.385808</v>
      </c>
      <c r="G8" s="52">
        <v>-2.021791</v>
      </c>
    </row>
    <row r="9" spans="1:7" ht="12.75">
      <c r="A9" t="s">
        <v>17</v>
      </c>
      <c r="B9" s="52">
        <v>1.318101</v>
      </c>
      <c r="C9" s="52">
        <v>0.6627119</v>
      </c>
      <c r="D9" s="52">
        <v>1.079565</v>
      </c>
      <c r="E9" s="52">
        <v>0.8669209</v>
      </c>
      <c r="F9" s="52">
        <v>-0.9717084</v>
      </c>
      <c r="G9" s="52">
        <v>0.6889008</v>
      </c>
    </row>
    <row r="10" spans="1:7" ht="12.75">
      <c r="A10" t="s">
        <v>18</v>
      </c>
      <c r="B10" s="52">
        <v>-0.2247737</v>
      </c>
      <c r="C10" s="52">
        <v>1.333635</v>
      </c>
      <c r="D10" s="52">
        <v>1.485466</v>
      </c>
      <c r="E10" s="52">
        <v>1.09653</v>
      </c>
      <c r="F10" s="52">
        <v>-0.2536679</v>
      </c>
      <c r="G10" s="52">
        <v>0.8755338</v>
      </c>
    </row>
    <row r="11" spans="1:7" ht="12.75">
      <c r="A11" t="s">
        <v>19</v>
      </c>
      <c r="B11" s="52">
        <v>4.573491</v>
      </c>
      <c r="C11" s="52">
        <v>4.705063</v>
      </c>
      <c r="D11" s="52">
        <v>3.976934</v>
      </c>
      <c r="E11" s="52">
        <v>4.22383</v>
      </c>
      <c r="F11" s="52">
        <v>15.12856</v>
      </c>
      <c r="G11" s="52">
        <v>5.786265</v>
      </c>
    </row>
    <row r="12" spans="1:7" ht="12.75">
      <c r="A12" t="s">
        <v>20</v>
      </c>
      <c r="B12" s="52">
        <v>0.2370213</v>
      </c>
      <c r="C12" s="52">
        <v>-0.02730722</v>
      </c>
      <c r="D12" s="52">
        <v>0.05266399</v>
      </c>
      <c r="E12" s="52">
        <v>0.08443992</v>
      </c>
      <c r="F12" s="52">
        <v>-0.4321987</v>
      </c>
      <c r="G12" s="52">
        <v>0.003064329</v>
      </c>
    </row>
    <row r="13" spans="1:7" ht="12.75">
      <c r="A13" t="s">
        <v>21</v>
      </c>
      <c r="B13" s="52">
        <v>-0.04759098</v>
      </c>
      <c r="C13" s="52">
        <v>0.009490376</v>
      </c>
      <c r="D13" s="52">
        <v>0.3069864</v>
      </c>
      <c r="E13" s="52">
        <v>0.02550653</v>
      </c>
      <c r="F13" s="52">
        <v>-0.0005649314</v>
      </c>
      <c r="G13" s="52">
        <v>0.07529962</v>
      </c>
    </row>
    <row r="14" spans="1:7" ht="12.75">
      <c r="A14" t="s">
        <v>22</v>
      </c>
      <c r="B14" s="52">
        <v>-0.1087894</v>
      </c>
      <c r="C14" s="52">
        <v>0.1468782</v>
      </c>
      <c r="D14" s="52">
        <v>0.09162306</v>
      </c>
      <c r="E14" s="52">
        <v>0.07040933</v>
      </c>
      <c r="F14" s="52">
        <v>0.2197223</v>
      </c>
      <c r="G14" s="52">
        <v>0.0878791</v>
      </c>
    </row>
    <row r="15" spans="1:7" ht="12.75">
      <c r="A15" t="s">
        <v>23</v>
      </c>
      <c r="B15" s="52">
        <v>-0.2161974</v>
      </c>
      <c r="C15" s="52">
        <v>0.05877449</v>
      </c>
      <c r="D15" s="52">
        <v>0.04717579</v>
      </c>
      <c r="E15" s="52">
        <v>0.02493446</v>
      </c>
      <c r="F15" s="52">
        <v>-0.2302204</v>
      </c>
      <c r="G15" s="52">
        <v>-0.0305614</v>
      </c>
    </row>
    <row r="16" spans="1:7" ht="12.75">
      <c r="A16" t="s">
        <v>24</v>
      </c>
      <c r="B16" s="52">
        <v>-0.004849044</v>
      </c>
      <c r="C16" s="52">
        <v>-0.03803768</v>
      </c>
      <c r="D16" s="52">
        <v>0.005150606</v>
      </c>
      <c r="E16" s="52">
        <v>-0.009867361</v>
      </c>
      <c r="F16" s="52">
        <v>-0.03861058</v>
      </c>
      <c r="G16" s="52">
        <v>-0.01614307</v>
      </c>
    </row>
    <row r="17" spans="1:7" ht="12.75">
      <c r="A17" t="s">
        <v>25</v>
      </c>
      <c r="B17" s="52">
        <v>-0.02026806</v>
      </c>
      <c r="C17" s="52">
        <v>-0.02171741</v>
      </c>
      <c r="D17" s="52">
        <v>-0.02317006</v>
      </c>
      <c r="E17" s="52">
        <v>-0.02982993</v>
      </c>
      <c r="F17" s="52">
        <v>-0.002064809</v>
      </c>
      <c r="G17" s="52">
        <v>-0.02118486</v>
      </c>
    </row>
    <row r="18" spans="1:7" ht="12.75">
      <c r="A18" t="s">
        <v>26</v>
      </c>
      <c r="B18" s="52">
        <v>0.009499548</v>
      </c>
      <c r="C18" s="52">
        <v>0.03551659</v>
      </c>
      <c r="D18" s="52">
        <v>0.01513771</v>
      </c>
      <c r="E18" s="52">
        <v>0.02683684</v>
      </c>
      <c r="F18" s="52">
        <v>0.02558139</v>
      </c>
      <c r="G18" s="52">
        <v>0.02342878</v>
      </c>
    </row>
    <row r="19" spans="1:7" ht="12.75">
      <c r="A19" t="s">
        <v>27</v>
      </c>
      <c r="B19" s="52">
        <v>-0.1904159</v>
      </c>
      <c r="C19" s="52">
        <v>-0.1830446</v>
      </c>
      <c r="D19" s="52">
        <v>-0.1796202</v>
      </c>
      <c r="E19" s="52">
        <v>-0.1788715</v>
      </c>
      <c r="F19" s="52">
        <v>-0.1394573</v>
      </c>
      <c r="G19" s="52">
        <v>-0.1764683</v>
      </c>
    </row>
    <row r="20" spans="1:7" ht="12.75">
      <c r="A20" t="s">
        <v>28</v>
      </c>
      <c r="B20" s="52">
        <v>0.0007631763</v>
      </c>
      <c r="C20" s="52">
        <v>-0.004939077</v>
      </c>
      <c r="D20" s="52">
        <v>-0.002967489</v>
      </c>
      <c r="E20" s="52">
        <v>-0.007954914</v>
      </c>
      <c r="F20" s="52">
        <v>-0.004424503</v>
      </c>
      <c r="G20" s="52">
        <v>-0.004295905</v>
      </c>
    </row>
    <row r="21" spans="1:7" ht="12.75">
      <c r="A21" t="s">
        <v>29</v>
      </c>
      <c r="B21" s="52">
        <v>-6.174131</v>
      </c>
      <c r="C21" s="52">
        <v>5.380219</v>
      </c>
      <c r="D21" s="52">
        <v>2.60385</v>
      </c>
      <c r="E21" s="52">
        <v>36.25236</v>
      </c>
      <c r="F21" s="52">
        <v>-73.05064</v>
      </c>
      <c r="G21" s="52">
        <v>-0.002193763</v>
      </c>
    </row>
    <row r="22" spans="1:7" ht="12.75">
      <c r="A22" t="s">
        <v>30</v>
      </c>
      <c r="B22" s="52">
        <v>-0.2496817</v>
      </c>
      <c r="C22" s="52">
        <v>-15.08572</v>
      </c>
      <c r="D22" s="52">
        <v>-15.27464</v>
      </c>
      <c r="E22" s="52">
        <v>29.62052</v>
      </c>
      <c r="F22" s="52">
        <v>0.7422093</v>
      </c>
      <c r="G22" s="52">
        <v>0</v>
      </c>
    </row>
    <row r="23" spans="1:7" ht="12.75">
      <c r="A23" t="s">
        <v>31</v>
      </c>
      <c r="B23" s="52">
        <v>0.6917518</v>
      </c>
      <c r="C23" s="52">
        <v>0.6343619</v>
      </c>
      <c r="D23" s="52">
        <v>-1.688844</v>
      </c>
      <c r="E23" s="52">
        <v>-1.379634</v>
      </c>
      <c r="F23" s="52">
        <v>4.434657</v>
      </c>
      <c r="G23" s="52">
        <v>0.1065091</v>
      </c>
    </row>
    <row r="24" spans="1:7" ht="12.75">
      <c r="A24" t="s">
        <v>32</v>
      </c>
      <c r="B24" s="52">
        <v>1.191942</v>
      </c>
      <c r="C24" s="52">
        <v>1.127175</v>
      </c>
      <c r="D24" s="52">
        <v>0.8017145</v>
      </c>
      <c r="E24" s="52">
        <v>-1.724997</v>
      </c>
      <c r="F24" s="52">
        <v>-3.695562</v>
      </c>
      <c r="G24" s="52">
        <v>-0.2715532</v>
      </c>
    </row>
    <row r="25" spans="1:7" ht="12.75">
      <c r="A25" t="s">
        <v>33</v>
      </c>
      <c r="B25" s="52">
        <v>1.286256</v>
      </c>
      <c r="C25" s="52">
        <v>0.9051862</v>
      </c>
      <c r="D25" s="52">
        <v>0.1692851</v>
      </c>
      <c r="E25" s="52">
        <v>0.1520199</v>
      </c>
      <c r="F25" s="52">
        <v>-1.530144</v>
      </c>
      <c r="G25" s="52">
        <v>0.2771573</v>
      </c>
    </row>
    <row r="26" spans="1:7" ht="12.75">
      <c r="A26" t="s">
        <v>34</v>
      </c>
      <c r="B26" s="52">
        <v>0.8716009</v>
      </c>
      <c r="C26" s="52">
        <v>0.6530505</v>
      </c>
      <c r="D26" s="52">
        <v>0.2797851</v>
      </c>
      <c r="E26" s="52">
        <v>0.6538776</v>
      </c>
      <c r="F26" s="52">
        <v>1.916545</v>
      </c>
      <c r="G26" s="52">
        <v>0.7639524</v>
      </c>
    </row>
    <row r="27" spans="1:7" ht="12.75">
      <c r="A27" t="s">
        <v>35</v>
      </c>
      <c r="B27" s="52">
        <v>-0.1735728</v>
      </c>
      <c r="C27" s="52">
        <v>-0.06571089</v>
      </c>
      <c r="D27" s="52">
        <v>-0.4376539</v>
      </c>
      <c r="E27" s="52">
        <v>-0.2453039</v>
      </c>
      <c r="F27" s="52">
        <v>0.3523771</v>
      </c>
      <c r="G27" s="52">
        <v>-0.1582064</v>
      </c>
    </row>
    <row r="28" spans="1:7" ht="12.75">
      <c r="A28" t="s">
        <v>36</v>
      </c>
      <c r="B28" s="52">
        <v>0.2338275</v>
      </c>
      <c r="C28" s="52">
        <v>0.07059841</v>
      </c>
      <c r="D28" s="52">
        <v>-0.09426985</v>
      </c>
      <c r="E28" s="52">
        <v>-0.3127836</v>
      </c>
      <c r="F28" s="52">
        <v>-0.3948835</v>
      </c>
      <c r="G28" s="52">
        <v>-0.09977261</v>
      </c>
    </row>
    <row r="29" spans="1:7" ht="12.75">
      <c r="A29" t="s">
        <v>37</v>
      </c>
      <c r="B29" s="52">
        <v>0.09350176</v>
      </c>
      <c r="C29" s="52">
        <v>0.1158969</v>
      </c>
      <c r="D29" s="52">
        <v>0.04004101</v>
      </c>
      <c r="E29" s="52">
        <v>0.03340315</v>
      </c>
      <c r="F29" s="52">
        <v>-0.02401213</v>
      </c>
      <c r="G29" s="52">
        <v>0.05589178</v>
      </c>
    </row>
    <row r="30" spans="1:7" ht="12.75">
      <c r="A30" t="s">
        <v>38</v>
      </c>
      <c r="B30" s="52">
        <v>0.2196274</v>
      </c>
      <c r="C30" s="52">
        <v>0.08204693</v>
      </c>
      <c r="D30" s="52">
        <v>0.04046996</v>
      </c>
      <c r="E30" s="52">
        <v>0.02666323</v>
      </c>
      <c r="F30" s="52">
        <v>0.319449</v>
      </c>
      <c r="G30" s="52">
        <v>0.110333</v>
      </c>
    </row>
    <row r="31" spans="1:7" ht="12.75">
      <c r="A31" t="s">
        <v>39</v>
      </c>
      <c r="B31" s="52">
        <v>0.01576454</v>
      </c>
      <c r="C31" s="52">
        <v>0.01484608</v>
      </c>
      <c r="D31" s="52">
        <v>0.02435248</v>
      </c>
      <c r="E31" s="52">
        <v>0.0271304</v>
      </c>
      <c r="F31" s="52">
        <v>0.06800299</v>
      </c>
      <c r="G31" s="52">
        <v>0.02731485</v>
      </c>
    </row>
    <row r="32" spans="1:7" ht="12.75">
      <c r="A32" t="s">
        <v>40</v>
      </c>
      <c r="B32" s="52">
        <v>0.0279517</v>
      </c>
      <c r="C32" s="52">
        <v>0.006836413</v>
      </c>
      <c r="D32" s="52">
        <v>-0.02234597</v>
      </c>
      <c r="E32" s="52">
        <v>-0.03945405</v>
      </c>
      <c r="F32" s="52">
        <v>-0.007833351</v>
      </c>
      <c r="G32" s="52">
        <v>-0.01022056</v>
      </c>
    </row>
    <row r="33" spans="1:7" ht="12.75">
      <c r="A33" t="s">
        <v>41</v>
      </c>
      <c r="B33" s="52">
        <v>0.04905106</v>
      </c>
      <c r="C33" s="52">
        <v>0.03978276</v>
      </c>
      <c r="D33" s="52">
        <v>0.04340159</v>
      </c>
      <c r="E33" s="52">
        <v>0.04182906</v>
      </c>
      <c r="F33" s="52">
        <v>0.05351738</v>
      </c>
      <c r="G33" s="52">
        <v>0.04432284</v>
      </c>
    </row>
    <row r="34" spans="1:7" ht="12.75">
      <c r="A34" t="s">
        <v>42</v>
      </c>
      <c r="B34" s="52">
        <v>0.02307554</v>
      </c>
      <c r="C34" s="52">
        <v>0.02017647</v>
      </c>
      <c r="D34" s="52">
        <v>0.01687893</v>
      </c>
      <c r="E34" s="52">
        <v>0.01671945</v>
      </c>
      <c r="F34" s="52">
        <v>-0.010696</v>
      </c>
      <c r="G34" s="52">
        <v>0.01483683</v>
      </c>
    </row>
    <row r="35" spans="1:7" ht="12.75">
      <c r="A35" t="s">
        <v>43</v>
      </c>
      <c r="B35" s="52">
        <v>-5.603965E-05</v>
      </c>
      <c r="C35" s="52">
        <v>-0.0002180258</v>
      </c>
      <c r="D35" s="52">
        <v>0.002553115</v>
      </c>
      <c r="E35" s="52">
        <v>0.002355336</v>
      </c>
      <c r="F35" s="52">
        <v>0.004700946</v>
      </c>
      <c r="G35" s="52">
        <v>0.001747259</v>
      </c>
    </row>
    <row r="36" spans="1:6" ht="12.75">
      <c r="A36" t="s">
        <v>44</v>
      </c>
      <c r="B36" s="52">
        <v>19.7113</v>
      </c>
      <c r="C36" s="52">
        <v>19.72351</v>
      </c>
      <c r="D36" s="52">
        <v>19.74793</v>
      </c>
      <c r="E36" s="52">
        <v>19.75708</v>
      </c>
      <c r="F36" s="52">
        <v>19.78149</v>
      </c>
    </row>
    <row r="37" spans="1:6" ht="12.75">
      <c r="A37" t="s">
        <v>45</v>
      </c>
      <c r="B37" s="52">
        <v>-0.1642863</v>
      </c>
      <c r="C37" s="52">
        <v>-0.151062</v>
      </c>
      <c r="D37" s="52">
        <v>-0.1403809</v>
      </c>
      <c r="E37" s="52">
        <v>-0.1337687</v>
      </c>
      <c r="F37" s="52">
        <v>-0.1271566</v>
      </c>
    </row>
    <row r="38" spans="1:7" ht="12.75">
      <c r="A38" t="s">
        <v>55</v>
      </c>
      <c r="B38" s="52">
        <v>-0.0001557971</v>
      </c>
      <c r="C38" s="52">
        <v>0</v>
      </c>
      <c r="D38" s="52">
        <v>-2.448219E-05</v>
      </c>
      <c r="E38" s="52">
        <v>5.187779E-05</v>
      </c>
      <c r="F38" s="52">
        <v>0.0001162441</v>
      </c>
      <c r="G38" s="52">
        <v>0.0002328571</v>
      </c>
    </row>
    <row r="39" spans="1:7" ht="12.75">
      <c r="A39" t="s">
        <v>56</v>
      </c>
      <c r="B39" s="52">
        <v>1.049213E-05</v>
      </c>
      <c r="C39" s="52">
        <v>0</v>
      </c>
      <c r="D39" s="52">
        <v>0</v>
      </c>
      <c r="E39" s="52">
        <v>-6.178267E-05</v>
      </c>
      <c r="F39" s="52">
        <v>0.0001241775</v>
      </c>
      <c r="G39" s="52">
        <v>0.0005723752</v>
      </c>
    </row>
    <row r="40" spans="2:5" ht="12.75">
      <c r="B40" t="s">
        <v>46</v>
      </c>
      <c r="C40" t="s">
        <v>47</v>
      </c>
      <c r="D40" t="s">
        <v>48</v>
      </c>
      <c r="E40">
        <v>3.117269</v>
      </c>
    </row>
    <row r="42" ht="12.75">
      <c r="A42" t="s">
        <v>49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-0.00015579708496935374</v>
      </c>
      <c r="C50">
        <f>-0.017/(C7*C7+C22*C22)*(C21*C22+C6*C7)</f>
        <v>1.7427058951216144E-06</v>
      </c>
      <c r="D50">
        <f>-0.017/(D7*D7+D22*D22)*(D21*D22+D6*D7)</f>
        <v>-2.4482191491334332E-05</v>
      </c>
      <c r="E50">
        <f>-0.017/(E7*E7+E22*E22)*(E21*E22+E6*E7)</f>
        <v>5.187777949897311E-05</v>
      </c>
      <c r="F50">
        <f>-0.017/(F7*F7+F22*F22)*(F21*F22+F6*F7)</f>
        <v>0.00011624413256658498</v>
      </c>
      <c r="G50">
        <f>(B50*B$4+C50*C$4+D50*D$4+E50*E$4+F50*F$4)/SUM(B$4:F$4)</f>
        <v>-4.3830744437811447E-08</v>
      </c>
    </row>
    <row r="51" spans="1:7" ht="12.75">
      <c r="A51" t="s">
        <v>58</v>
      </c>
      <c r="B51">
        <f>-0.017/(B7*B7+B22*B22)*(B21*B7-B6*B22)</f>
        <v>1.0492132731896982E-05</v>
      </c>
      <c r="C51">
        <f>-0.017/(C7*C7+C22*C22)*(C21*C7-C6*C22)</f>
        <v>-9.143743302682385E-06</v>
      </c>
      <c r="D51">
        <f>-0.017/(D7*D7+D22*D22)*(D21*D7-D6*D22)</f>
        <v>-4.46394066614412E-06</v>
      </c>
      <c r="E51">
        <f>-0.017/(E7*E7+E22*E22)*(E21*E7-E6*E22)</f>
        <v>-6.178267668052051E-05</v>
      </c>
      <c r="F51">
        <f>-0.017/(F7*F7+F22*F22)*(F21*F7-F6*F22)</f>
        <v>0.00012417746025237387</v>
      </c>
      <c r="G51">
        <f>(B51*B$4+C51*C$4+D51*D$4+E51*E$4+F51*F$4)/SUM(B$4:F$4)</f>
        <v>-3.884752188239913E-08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9999.896085490156</v>
      </c>
      <c r="C62">
        <f>C7+(2/0.017)*(C8*C50-C23*C51)</f>
        <v>10000.000299641573</v>
      </c>
      <c r="D62">
        <f>D7+(2/0.017)*(D8*D50-D23*D51)</f>
        <v>10000.006121121014</v>
      </c>
      <c r="E62">
        <f>E7+(2/0.017)*(E8*E50-E23*E51)</f>
        <v>9999.965883944618</v>
      </c>
      <c r="F62">
        <f>F7+(2/0.017)*(F8*F50-F23*F51)</f>
        <v>9999.847882687642</v>
      </c>
    </row>
    <row r="63" spans="1:6" ht="12.75">
      <c r="A63" t="s">
        <v>66</v>
      </c>
      <c r="B63">
        <f>B8+(3/0.017)*(B9*B50-B24*B51)</f>
        <v>5.5843507104997805</v>
      </c>
      <c r="C63">
        <f>C8+(3/0.017)*(C9*C50-C24*C51)</f>
        <v>-1.8648953804484534</v>
      </c>
      <c r="D63">
        <f>D8+(3/0.017)*(D9*D50-D24*D51)</f>
        <v>-2.4371655843114395</v>
      </c>
      <c r="E63">
        <f>E8+(3/0.017)*(E9*E50-E24*E51)</f>
        <v>-3.9576277648175204</v>
      </c>
      <c r="F63">
        <f>F8+(3/0.017)*(F9*F50-F24*F51)</f>
        <v>-6.324757981770673</v>
      </c>
    </row>
    <row r="64" spans="1:6" ht="12.75">
      <c r="A64" t="s">
        <v>67</v>
      </c>
      <c r="B64">
        <f>B9+(4/0.017)*(B10*B50-B25*B51)</f>
        <v>1.3231653573079005</v>
      </c>
      <c r="C64">
        <f>C9+(4/0.017)*(C10*C50-C25*C51)</f>
        <v>0.6652062350189109</v>
      </c>
      <c r="D64">
        <f>D9+(4/0.017)*(D10*D50-D25*D51)</f>
        <v>1.0711857566061638</v>
      </c>
      <c r="E64">
        <f>E9+(4/0.017)*(E10*E50-E25*E51)</f>
        <v>0.8825156618552268</v>
      </c>
      <c r="F64">
        <f>F9+(4/0.017)*(F10*F50-F25*F51)</f>
        <v>-0.9339385198247244</v>
      </c>
    </row>
    <row r="65" spans="1:6" ht="12.75">
      <c r="A65" t="s">
        <v>68</v>
      </c>
      <c r="B65">
        <f>B10+(5/0.017)*(B11*B50-B26*B51)</f>
        <v>-0.4370329700781222</v>
      </c>
      <c r="C65">
        <f>C10+(5/0.017)*(C11*C50-C26*C51)</f>
        <v>1.3378029021066784</v>
      </c>
      <c r="D65">
        <f>D10+(5/0.017)*(D11*D50-D26*D51)</f>
        <v>1.4571968483380213</v>
      </c>
      <c r="E65">
        <f>E10+(5/0.017)*(E11*E50-E26*E51)</f>
        <v>1.1728597734501713</v>
      </c>
      <c r="F65">
        <f>F10+(5/0.017)*(F11*F50-F26*F51)</f>
        <v>0.19357170106533794</v>
      </c>
    </row>
    <row r="66" spans="1:6" ht="12.75">
      <c r="A66" t="s">
        <v>69</v>
      </c>
      <c r="B66">
        <f>B11+(6/0.017)*(B12*B50-B27*B51)</f>
        <v>4.5611006192613885</v>
      </c>
      <c r="C66">
        <f>C11+(6/0.017)*(C12*C50-C27*C51)</f>
        <v>4.704834141659897</v>
      </c>
      <c r="D66">
        <f>D11+(6/0.017)*(D12*D50-D27*D51)</f>
        <v>3.9757894149659583</v>
      </c>
      <c r="E66">
        <f>E11+(6/0.017)*(E12*E50-E27*E51)</f>
        <v>4.220027067297118</v>
      </c>
      <c r="F66">
        <f>F11+(6/0.017)*(F12*F50-F27*F51)</f>
        <v>15.095384286009294</v>
      </c>
    </row>
    <row r="67" spans="1:6" ht="12.75">
      <c r="A67" t="s">
        <v>70</v>
      </c>
      <c r="B67">
        <f>B12+(7/0.017)*(B13*B50-B28*B51)</f>
        <v>0.2390641416187806</v>
      </c>
      <c r="C67">
        <f>C12+(7/0.017)*(C13*C50-C28*C51)</f>
        <v>-0.027034601840603675</v>
      </c>
      <c r="D67">
        <f>D12+(7/0.017)*(D13*D50-D28*D51)</f>
        <v>0.04939601329827696</v>
      </c>
      <c r="E67">
        <f>E12+(7/0.017)*(E13*E50-E28*E51)</f>
        <v>0.0770275846332637</v>
      </c>
      <c r="F67">
        <f>F12+(7/0.017)*(F13*F50-F28*F51)</f>
        <v>-0.4120345987555818</v>
      </c>
    </row>
    <row r="68" spans="1:6" ht="12.75">
      <c r="A68" t="s">
        <v>71</v>
      </c>
      <c r="B68">
        <f>B13+(8/0.017)*(B14*B50-B29*B51)</f>
        <v>-0.040076608932245156</v>
      </c>
      <c r="C68">
        <f>C13+(8/0.017)*(C14*C50-C29*C51)</f>
        <v>0.010109527533261883</v>
      </c>
      <c r="D68">
        <f>D13+(8/0.017)*(D14*D50-D29*D51)</f>
        <v>0.30601492112607553</v>
      </c>
      <c r="E68">
        <f>E13+(8/0.017)*(E14*E50-E29*E51)</f>
        <v>0.028196607982574756</v>
      </c>
      <c r="F68">
        <f>F13+(8/0.017)*(F14*F50-F29*F51)</f>
        <v>0.012857747888322255</v>
      </c>
    </row>
    <row r="69" spans="1:6" ht="12.75">
      <c r="A69" t="s">
        <v>72</v>
      </c>
      <c r="B69">
        <f>B14+(9/0.017)*(B15*B50-B30*B51)</f>
        <v>-0.09217721860056897</v>
      </c>
      <c r="C69">
        <f>C14+(9/0.017)*(C15*C50-C30*C51)</f>
        <v>0.14732959908541707</v>
      </c>
      <c r="D69">
        <f>D14+(9/0.017)*(D15*D50-D30*D51)</f>
        <v>0.09110724817535272</v>
      </c>
      <c r="E69">
        <f>E14+(9/0.017)*(E15*E50-E30*E51)</f>
        <v>0.0719662612485523</v>
      </c>
      <c r="F69">
        <f>F14+(9/0.017)*(F15*F50-F30*F51)</f>
        <v>0.18455340436613912</v>
      </c>
    </row>
    <row r="70" spans="1:6" ht="12.75">
      <c r="A70" t="s">
        <v>73</v>
      </c>
      <c r="B70">
        <f>B15+(10/0.017)*(B16*B50-B31*B51)</f>
        <v>-0.2158503039564995</v>
      </c>
      <c r="C70">
        <f>C15+(10/0.017)*(C16*C50-C31*C51)</f>
        <v>0.058815348973763726</v>
      </c>
      <c r="D70">
        <f>D15+(10/0.017)*(D16*D50-D31*D51)</f>
        <v>0.047165560531414734</v>
      </c>
      <c r="E70">
        <f>E15+(10/0.017)*(E16*E50-E31*E51)</f>
        <v>0.025619337619540248</v>
      </c>
      <c r="F70">
        <f>F15+(10/0.017)*(F16*F50-F31*F51)</f>
        <v>-0.23782786586338842</v>
      </c>
    </row>
    <row r="71" spans="1:6" ht="12.75">
      <c r="A71" t="s">
        <v>74</v>
      </c>
      <c r="B71">
        <f>B16+(11/0.017)*(B17*B50-B32*B51)</f>
        <v>-0.002995588181498839</v>
      </c>
      <c r="C71">
        <f>C16+(11/0.017)*(C17*C50-C32*C51)</f>
        <v>-0.03802172136360924</v>
      </c>
      <c r="D71">
        <f>D16+(11/0.017)*(D17*D50-D32*D51)</f>
        <v>0.005453107786903586</v>
      </c>
      <c r="E71">
        <f>E16+(11/0.017)*(E17*E50-E32*E51)</f>
        <v>-0.01244594692969799</v>
      </c>
      <c r="F71">
        <f>F16+(11/0.017)*(F17*F50-F32*F51)</f>
        <v>-0.038136477605025185</v>
      </c>
    </row>
    <row r="72" spans="1:6" ht="12.75">
      <c r="A72" t="s">
        <v>75</v>
      </c>
      <c r="B72">
        <f>B17+(12/0.017)*(B18*B50-B33*B51)</f>
        <v>-0.02167604973112002</v>
      </c>
      <c r="C72">
        <f>C17+(12/0.017)*(C18*C50-C33*C51)</f>
        <v>-0.021416945306296585</v>
      </c>
      <c r="D72">
        <f>D17+(12/0.017)*(D18*D50-D33*D51)</f>
        <v>-0.02329490390050633</v>
      </c>
      <c r="E72">
        <f>E17+(12/0.017)*(E18*E50-E33*E51)</f>
        <v>-0.027022955676847545</v>
      </c>
      <c r="F72">
        <f>F17+(12/0.017)*(F18*F50-F33*F51)</f>
        <v>-0.0046567848851978896</v>
      </c>
    </row>
    <row r="73" spans="1:6" ht="12.75">
      <c r="A73" t="s">
        <v>76</v>
      </c>
      <c r="B73">
        <f>B18+(13/0.017)*(B19*B50-B34*B51)</f>
        <v>0.0320003536942697</v>
      </c>
      <c r="C73">
        <f>C18+(13/0.017)*(C19*C50-C34*C51)</f>
        <v>0.035413733662721956</v>
      </c>
      <c r="D73">
        <f>D18+(13/0.017)*(D19*D50-D34*D51)</f>
        <v>0.01855811910375394</v>
      </c>
      <c r="E73">
        <f>E18+(13/0.017)*(E19*E50-E34*E51)</f>
        <v>0.02053070528198131</v>
      </c>
      <c r="F73">
        <f>F18+(13/0.017)*(F19*F50-F34*F51)</f>
        <v>0.014200355894215172</v>
      </c>
    </row>
    <row r="74" spans="1:6" ht="12.75">
      <c r="A74" t="s">
        <v>77</v>
      </c>
      <c r="B74">
        <f>B19+(14/0.017)*(B20*B50-B35*B51)</f>
        <v>-0.19051333396139783</v>
      </c>
      <c r="C74">
        <f>C19+(14/0.017)*(C20*C50-C35*C51)</f>
        <v>-0.1830533301781024</v>
      </c>
      <c r="D74">
        <f>D19+(14/0.017)*(D20*D50-D35*D51)</f>
        <v>-0.17955098433944214</v>
      </c>
      <c r="E74">
        <f>E19+(14/0.017)*(E20*E50-E35*E51)</f>
        <v>-0.1790915176685933</v>
      </c>
      <c r="F74">
        <f>F19+(14/0.017)*(F20*F50-F35*F51)</f>
        <v>-0.14036159627510092</v>
      </c>
    </row>
    <row r="75" spans="1:6" ht="12.75">
      <c r="A75" t="s">
        <v>78</v>
      </c>
      <c r="B75" s="52">
        <f>B20</f>
        <v>0.0007631763</v>
      </c>
      <c r="C75" s="52">
        <f>C20</f>
        <v>-0.004939077</v>
      </c>
      <c r="D75" s="52">
        <f>D20</f>
        <v>-0.002967489</v>
      </c>
      <c r="E75" s="52">
        <f>E20</f>
        <v>-0.007954914</v>
      </c>
      <c r="F75" s="52">
        <f>F20</f>
        <v>-0.004424503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-0.2554202625310343</v>
      </c>
      <c r="C82">
        <f>C22+(2/0.017)*(C8*C51+C23*C50)</f>
        <v>-15.083581632331539</v>
      </c>
      <c r="D82">
        <f>D22+(2/0.017)*(D8*D51+D23*D50)</f>
        <v>-15.268497886640962</v>
      </c>
      <c r="E82">
        <f>E22+(2/0.017)*(E8*E51+E23*E50)</f>
        <v>29.640786925085447</v>
      </c>
      <c r="F82">
        <f>F22+(2/0.017)*(F8*F51+F23*F50)</f>
        <v>0.7095657043642403</v>
      </c>
    </row>
    <row r="83" spans="1:6" ht="12.75">
      <c r="A83" t="s">
        <v>81</v>
      </c>
      <c r="B83">
        <f>B23+(3/0.017)*(B9*B51+B24*B50)</f>
        <v>0.6614215532223832</v>
      </c>
      <c r="C83">
        <f>C23+(3/0.017)*(C9*C51+C24*C50)</f>
        <v>0.6336391941800178</v>
      </c>
      <c r="D83">
        <f>D23+(3/0.017)*(D9*D51+D24*D50)</f>
        <v>-1.6931581485909928</v>
      </c>
      <c r="E83">
        <f>E23+(3/0.017)*(E9*E51+E24*E50)</f>
        <v>-1.404878066060237</v>
      </c>
      <c r="F83">
        <f>F23+(3/0.017)*(F9*F51+F24*F50)</f>
        <v>4.337553762308129</v>
      </c>
    </row>
    <row r="84" spans="1:6" ht="12.75">
      <c r="A84" t="s">
        <v>82</v>
      </c>
      <c r="B84">
        <f>B24+(4/0.017)*(B10*B51+B25*B50)</f>
        <v>1.1442353433366164</v>
      </c>
      <c r="C84">
        <f>C24+(4/0.017)*(C10*C51+C25*C50)</f>
        <v>1.1246768958182236</v>
      </c>
      <c r="D84">
        <f>D24+(4/0.017)*(D10*D51+D25*D50)</f>
        <v>0.7991790876893167</v>
      </c>
      <c r="E84">
        <f>E24+(4/0.017)*(E10*E51+E25*E50)</f>
        <v>-1.7390817302609023</v>
      </c>
      <c r="F84">
        <f>F24+(4/0.017)*(F10*F51+F25*F50)</f>
        <v>-3.7448255523650626</v>
      </c>
    </row>
    <row r="85" spans="1:6" ht="12.75">
      <c r="A85" t="s">
        <v>83</v>
      </c>
      <c r="B85">
        <f>B25+(5/0.017)*(B11*B51+B26*B50)</f>
        <v>1.2604303515127857</v>
      </c>
      <c r="C85">
        <f>C25+(5/0.017)*(C11*C51+C26*C50)</f>
        <v>0.8928674313709452</v>
      </c>
      <c r="D85">
        <f>D25+(5/0.017)*(D11*D51+D26*D50)</f>
        <v>0.16204905594006078</v>
      </c>
      <c r="E85">
        <f>E25+(5/0.017)*(E11*E51+E26*E50)</f>
        <v>0.08524407491430437</v>
      </c>
      <c r="F85">
        <f>F25+(5/0.017)*(F11*F51+F26*F50)</f>
        <v>-0.9120812737866238</v>
      </c>
    </row>
    <row r="86" spans="1:6" ht="12.75">
      <c r="A86" t="s">
        <v>84</v>
      </c>
      <c r="B86">
        <f>B26+(6/0.017)*(B12*B51+B27*B50)</f>
        <v>0.8820228983093608</v>
      </c>
      <c r="C86">
        <f>C26+(6/0.017)*(C12*C51+C27*C50)</f>
        <v>0.6530982089839811</v>
      </c>
      <c r="D86">
        <f>D26+(6/0.017)*(D12*D51+D27*D50)</f>
        <v>0.2834837956447507</v>
      </c>
      <c r="E86">
        <f>E26+(6/0.017)*(E12*E51+E27*E50)</f>
        <v>0.6475448661491551</v>
      </c>
      <c r="F86">
        <f>F26+(6/0.017)*(F12*F51+F27*F50)</f>
        <v>1.9120599765066297</v>
      </c>
    </row>
    <row r="87" spans="1:6" ht="12.75">
      <c r="A87" t="s">
        <v>85</v>
      </c>
      <c r="B87">
        <f>B27+(7/0.017)*(B13*B51+B28*B50)</f>
        <v>-0.18877884802074754</v>
      </c>
      <c r="C87">
        <f>C27+(7/0.017)*(C13*C51+C28*C50)</f>
        <v>-0.06569596159275747</v>
      </c>
      <c r="D87">
        <f>D27+(7/0.017)*(D13*D51+D28*D50)</f>
        <v>-0.4372678444639692</v>
      </c>
      <c r="E87">
        <f>E27+(7/0.017)*(E13*E51+E28*E50)</f>
        <v>-0.25263429189973463</v>
      </c>
      <c r="F87">
        <f>F27+(7/0.017)*(F13*F51+F28*F50)</f>
        <v>0.33344702401871873</v>
      </c>
    </row>
    <row r="88" spans="1:6" ht="12.75">
      <c r="A88" t="s">
        <v>86</v>
      </c>
      <c r="B88">
        <f>B28+(8/0.017)*(B14*B51+B29*B50)</f>
        <v>0.22643515436605763</v>
      </c>
      <c r="C88">
        <f>C28+(8/0.017)*(C14*C51+C29*C50)</f>
        <v>0.07006144889566884</v>
      </c>
      <c r="D88">
        <f>D28+(8/0.017)*(D14*D51+D29*D50)</f>
        <v>-0.09492363427191389</v>
      </c>
      <c r="E88">
        <f>E28+(8/0.017)*(E14*E51+E29*E50)</f>
        <v>-0.3140152214684287</v>
      </c>
      <c r="F88">
        <f>F28+(8/0.017)*(F14*F51+F29*F50)</f>
        <v>-0.3833572468461722</v>
      </c>
    </row>
    <row r="89" spans="1:6" ht="12.75">
      <c r="A89" t="s">
        <v>87</v>
      </c>
      <c r="B89">
        <f>B29+(9/0.017)*(B15*B51+B30*B50)</f>
        <v>0.07418581149127039</v>
      </c>
      <c r="C89">
        <f>C29+(9/0.017)*(C15*C51+C30*C50)</f>
        <v>0.11568808137491376</v>
      </c>
      <c r="D89">
        <f>D29+(9/0.017)*(D15*D51+D30*D50)</f>
        <v>0.03940498357998553</v>
      </c>
      <c r="E89">
        <f>E29+(9/0.017)*(E15*E51+E30*E50)</f>
        <v>0.03331987961038725</v>
      </c>
      <c r="F89">
        <f>F29+(9/0.017)*(F15*F51+F30*F50)</f>
        <v>-0.019487836705541384</v>
      </c>
    </row>
    <row r="90" spans="1:6" ht="12.75">
      <c r="A90" t="s">
        <v>88</v>
      </c>
      <c r="B90">
        <f>B30+(10/0.017)*(B16*B51+B31*B50)</f>
        <v>0.21815272576990966</v>
      </c>
      <c r="C90">
        <f>C30+(10/0.017)*(C16*C51+C31*C50)</f>
        <v>0.08226674125463826</v>
      </c>
      <c r="D90">
        <f>D30+(10/0.017)*(D16*D51+D31*D50)</f>
        <v>0.0401057281892779</v>
      </c>
      <c r="E90">
        <f>E30+(10/0.017)*(E16*E51+E31*E50)</f>
        <v>0.027849757578395244</v>
      </c>
      <c r="F90">
        <f>F30+(10/0.017)*(F16*F51+F31*F50)</f>
        <v>0.3212786381301253</v>
      </c>
    </row>
    <row r="91" spans="1:6" ht="12.75">
      <c r="A91" t="s">
        <v>89</v>
      </c>
      <c r="B91">
        <f>B31+(11/0.017)*(B17*B51+B32*B50)</f>
        <v>0.012809132111033218</v>
      </c>
      <c r="C91">
        <f>C31+(11/0.017)*(C17*C51+C32*C50)</f>
        <v>0.014982280886719566</v>
      </c>
      <c r="D91">
        <f>D31+(11/0.017)*(D17*D51+D32*D50)</f>
        <v>0.02477339699919863</v>
      </c>
      <c r="E91">
        <f>E31+(11/0.017)*(E17*E51+E32*E50)</f>
        <v>0.026998519326933063</v>
      </c>
      <c r="F91">
        <f>F31+(11/0.017)*(F17*F51+F32*F50)</f>
        <v>0.06724788281613417</v>
      </c>
    </row>
    <row r="92" spans="1:6" ht="12.75">
      <c r="A92" t="s">
        <v>90</v>
      </c>
      <c r="B92">
        <f>B32+(12/0.017)*(B18*B51+B33*B50)</f>
        <v>0.022627694133542698</v>
      </c>
      <c r="C92">
        <f>C32+(12/0.017)*(C18*C51+C33*C50)</f>
        <v>0.006656113048303242</v>
      </c>
      <c r="D92">
        <f>D32+(12/0.017)*(D18*D51+D33*D50)</f>
        <v>-0.023143715795296244</v>
      </c>
      <c r="E92">
        <f>E32+(12/0.017)*(E18*E51+E33*E50)</f>
        <v>-0.03909267568765944</v>
      </c>
      <c r="F92">
        <f>F32+(12/0.017)*(F18*F51+F33*F50)</f>
        <v>-0.0011996709139328633</v>
      </c>
    </row>
    <row r="93" spans="1:6" ht="12.75">
      <c r="A93" t="s">
        <v>91</v>
      </c>
      <c r="B93">
        <f>B33+(13/0.017)*(B19*B51+B34*B50)</f>
        <v>0.044774082357585565</v>
      </c>
      <c r="C93">
        <f>C33+(13/0.017)*(C19*C51+C34*C50)</f>
        <v>0.04108954637360006</v>
      </c>
      <c r="D93">
        <f>D33+(13/0.017)*(D19*D51+D34*D50)</f>
        <v>0.043698739961444556</v>
      </c>
      <c r="E93">
        <f>E33+(13/0.017)*(E19*E51+E34*E50)</f>
        <v>0.05094322846470293</v>
      </c>
      <c r="F93">
        <f>F33+(13/0.017)*(F19*F51+F34*F50)</f>
        <v>0.0393238266232581</v>
      </c>
    </row>
    <row r="94" spans="1:6" ht="12.75">
      <c r="A94" t="s">
        <v>92</v>
      </c>
      <c r="B94">
        <f>B34+(14/0.017)*(B20*B51+B35*B50)</f>
        <v>0.023089324368006</v>
      </c>
      <c r="C94">
        <f>C34+(14/0.017)*(C20*C51+C35*C50)</f>
        <v>0.020213349044912073</v>
      </c>
      <c r="D94">
        <f>D34+(14/0.017)*(D20*D51+D35*D50)</f>
        <v>0.016838363636642147</v>
      </c>
      <c r="E94">
        <f>E34+(14/0.017)*(E20*E51+E35*E50)</f>
        <v>0.017224821572866044</v>
      </c>
      <c r="F94">
        <f>F34+(14/0.017)*(F20*F51+F35*F50)</f>
        <v>-0.010698442716217242</v>
      </c>
    </row>
    <row r="95" spans="1:6" ht="12.75">
      <c r="A95" t="s">
        <v>93</v>
      </c>
      <c r="B95" s="52">
        <f>B35</f>
        <v>-5.603965E-05</v>
      </c>
      <c r="C95" s="52">
        <f>C35</f>
        <v>-0.0002180258</v>
      </c>
      <c r="D95" s="52">
        <f>D35</f>
        <v>0.002553115</v>
      </c>
      <c r="E95" s="52">
        <f>E35</f>
        <v>0.002355336</v>
      </c>
      <c r="F95" s="52">
        <f>F35</f>
        <v>0.004700946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5.5844087406094856</v>
      </c>
      <c r="C103">
        <f>C63*10000/C62</f>
        <v>-1.8648953245684363</v>
      </c>
      <c r="D103">
        <f>D63*10000/D62</f>
        <v>-2.437164092493805</v>
      </c>
      <c r="E103">
        <f>E63*10000/E62</f>
        <v>-3.9576412667283836</v>
      </c>
      <c r="F103">
        <f>F63*10000/F62</f>
        <v>-6.324854193752774</v>
      </c>
      <c r="G103">
        <f>AVERAGE(C103:E103)</f>
        <v>-2.7532335612635417</v>
      </c>
      <c r="H103">
        <f>STDEV(C103:E103)</f>
        <v>1.081582787595578</v>
      </c>
      <c r="I103">
        <f>(B103*B4+C103*C4+D103*D4+E103*E4+F103*F4)/SUM(B4:F4)</f>
        <v>-2.0221363600629068</v>
      </c>
      <c r="K103">
        <f>(LN(H103)+LN(H123))/2-LN(K114*K115^3)</f>
        <v>-3.7204694132288547</v>
      </c>
    </row>
    <row r="104" spans="1:11" ht="12.75">
      <c r="A104" t="s">
        <v>67</v>
      </c>
      <c r="B104">
        <f>B64*10000/B62</f>
        <v>1.323179107058735</v>
      </c>
      <c r="C104">
        <f>C64*10000/C62</f>
        <v>0.6652062150865672</v>
      </c>
      <c r="D104">
        <f>D64*10000/D62</f>
        <v>1.0711851009208007</v>
      </c>
      <c r="E104">
        <f>E64*10000/E62</f>
        <v>0.882518672660818</v>
      </c>
      <c r="F104">
        <f>F64*10000/F62</f>
        <v>-0.9339527268625925</v>
      </c>
      <c r="G104">
        <f>AVERAGE(C104:E104)</f>
        <v>0.8729699962227286</v>
      </c>
      <c r="H104">
        <f>STDEV(C104:E104)</f>
        <v>0.2031578126779541</v>
      </c>
      <c r="I104">
        <f>(B104*B4+C104*C4+D104*D4+E104*E4+F104*F4)/SUM(B4:F4)</f>
        <v>0.6969893862425587</v>
      </c>
      <c r="K104">
        <f>(LN(H104)+LN(H124))/2-LN(K114*K115^4)</f>
        <v>-3.8592547086029847</v>
      </c>
    </row>
    <row r="105" spans="1:11" ht="12.75">
      <c r="A105" t="s">
        <v>68</v>
      </c>
      <c r="B105">
        <f>B65*10000/B62</f>
        <v>-0.4370375115320016</v>
      </c>
      <c r="C105">
        <f>C65*10000/C62</f>
        <v>1.337802862020543</v>
      </c>
      <c r="D105">
        <f>D65*10000/D62</f>
        <v>1.4571959563707422</v>
      </c>
      <c r="E105">
        <f>E65*10000/E62</f>
        <v>1.172863774798721</v>
      </c>
      <c r="F105">
        <f>F65*10000/F62</f>
        <v>0.19357464567082197</v>
      </c>
      <c r="G105">
        <f>AVERAGE(C105:E105)</f>
        <v>1.3226208643966686</v>
      </c>
      <c r="H105">
        <f>STDEV(C105:E105)</f>
        <v>0.14277278157360782</v>
      </c>
      <c r="I105">
        <f>(B105*B4+C105*C4+D105*D4+E105*E4+F105*F4)/SUM(B4:F4)</f>
        <v>0.9169874879150489</v>
      </c>
      <c r="K105">
        <f>(LN(H105)+LN(H125))/2-LN(K114*K115^5)</f>
        <v>-4.073154631124524</v>
      </c>
    </row>
    <row r="106" spans="1:11" ht="12.75">
      <c r="A106" t="s">
        <v>69</v>
      </c>
      <c r="B106">
        <f>B66*10000/B62</f>
        <v>4.561148016207432</v>
      </c>
      <c r="C106">
        <f>C66*10000/C62</f>
        <v>4.704834000683511</v>
      </c>
      <c r="D106">
        <f>D66*10000/D62</f>
        <v>3.975786981338634</v>
      </c>
      <c r="E106">
        <f>E66*10000/E62</f>
        <v>4.220041464413949</v>
      </c>
      <c r="F106">
        <f>F66*10000/F62</f>
        <v>15.09561391643103</v>
      </c>
      <c r="G106">
        <f>AVERAGE(C106:E106)</f>
        <v>4.300220815478698</v>
      </c>
      <c r="H106">
        <f>STDEV(C106:E106)</f>
        <v>0.37107807178111174</v>
      </c>
      <c r="I106">
        <f>(B106*B4+C106*C4+D106*D4+E106*E4+F106*F4)/SUM(B4:F4)</f>
        <v>5.77907273554164</v>
      </c>
      <c r="K106">
        <f>(LN(H106)+LN(H126))/2-LN(K114*K115^6)</f>
        <v>-3.376309570034281</v>
      </c>
    </row>
    <row r="107" spans="1:11" ht="12.75">
      <c r="A107" t="s">
        <v>70</v>
      </c>
      <c r="B107">
        <f>B67*10000/B62</f>
        <v>0.2390666258679053</v>
      </c>
      <c r="C107">
        <f>C67*10000/C62</f>
        <v>-0.02703460103053464</v>
      </c>
      <c r="D107">
        <f>D67*10000/D62</f>
        <v>0.049395983062397966</v>
      </c>
      <c r="E107">
        <f>E67*10000/E62</f>
        <v>0.07702784742189456</v>
      </c>
      <c r="F107">
        <f>F67*10000/F62</f>
        <v>-0.4120408666105029</v>
      </c>
      <c r="G107">
        <f>AVERAGE(C107:E107)</f>
        <v>0.03312974315125263</v>
      </c>
      <c r="H107">
        <f>STDEV(C107:E107)</f>
        <v>0.053904463777258965</v>
      </c>
      <c r="I107">
        <f>(B107*B4+C107*C4+D107*D4+E107*E4+F107*F4)/SUM(B4:F4)</f>
        <v>0.0035387973497617497</v>
      </c>
      <c r="K107">
        <f>(LN(H107)+LN(H127))/2-LN(K114*K115^7)</f>
        <v>-3.815147257849023</v>
      </c>
    </row>
    <row r="108" spans="1:9" ht="12.75">
      <c r="A108" t="s">
        <v>71</v>
      </c>
      <c r="B108">
        <f>B68*10000/B62</f>
        <v>-0.0400770253906901</v>
      </c>
      <c r="C108">
        <f>C68*10000/C62</f>
        <v>0.010109527230338419</v>
      </c>
      <c r="D108">
        <f>D68*10000/D62</f>
        <v>0.3060147338107537</v>
      </c>
      <c r="E108">
        <f>E68*10000/E62</f>
        <v>0.02819670417860689</v>
      </c>
      <c r="F108">
        <f>F68*10000/F62</f>
        <v>0.012857943479902715</v>
      </c>
      <c r="G108">
        <f>AVERAGE(C108:E108)</f>
        <v>0.114773655073233</v>
      </c>
      <c r="H108">
        <f>STDEV(C108:E108)</f>
        <v>0.1658663592776047</v>
      </c>
      <c r="I108">
        <f>(B108*B4+C108*C4+D108*D4+E108*E4+F108*F4)/SUM(B4:F4)</f>
        <v>0.07873612933037212</v>
      </c>
    </row>
    <row r="109" spans="1:9" ht="12.75">
      <c r="A109" t="s">
        <v>72</v>
      </c>
      <c r="B109">
        <f>B69*10000/B62</f>
        <v>-0.09217817646557154</v>
      </c>
      <c r="C109">
        <f>C69*10000/C62</f>
        <v>0.14732959467080992</v>
      </c>
      <c r="D109">
        <f>D69*10000/D62</f>
        <v>0.09110719240753772</v>
      </c>
      <c r="E109">
        <f>E69*10000/E62</f>
        <v>0.07196650676988535</v>
      </c>
      <c r="F109">
        <f>F69*10000/F62</f>
        <v>0.18455621178563072</v>
      </c>
      <c r="G109">
        <f>AVERAGE(C109:E109)</f>
        <v>0.10346776461607766</v>
      </c>
      <c r="H109">
        <f>STDEV(C109:E109)</f>
        <v>0.039172523067610994</v>
      </c>
      <c r="I109">
        <f>(B109*B4+C109*C4+D109*D4+E109*E4+F109*F4)/SUM(B4:F4)</f>
        <v>0.08594907319806303</v>
      </c>
    </row>
    <row r="110" spans="1:11" ht="12.75">
      <c r="A110" t="s">
        <v>73</v>
      </c>
      <c r="B110">
        <f>B70*10000/B62</f>
        <v>-0.2158525469776613</v>
      </c>
      <c r="C110">
        <f>C70*10000/C62</f>
        <v>0.05881534721141141</v>
      </c>
      <c r="D110">
        <f>D70*10000/D62</f>
        <v>0.04716553166082204</v>
      </c>
      <c r="E110">
        <f>E70*10000/E62</f>
        <v>0.02561942502291254</v>
      </c>
      <c r="F110">
        <f>F70*10000/F62</f>
        <v>-0.23783148369199777</v>
      </c>
      <c r="G110">
        <f>AVERAGE(C110:E110)</f>
        <v>0.04386676796504866</v>
      </c>
      <c r="H110">
        <f>STDEV(C110:E110)</f>
        <v>0.016842021669818394</v>
      </c>
      <c r="I110">
        <f>(B110*B4+C110*C4+D110*D4+E110*E4+F110*F4)/SUM(B4:F4)</f>
        <v>-0.031361703421651045</v>
      </c>
      <c r="K110">
        <f>EXP(AVERAGE(K103:K107))</f>
        <v>0.023078193395413314</v>
      </c>
    </row>
    <row r="111" spans="1:9" ht="12.75">
      <c r="A111" t="s">
        <v>74</v>
      </c>
      <c r="B111">
        <f>B71*10000/B62</f>
        <v>-0.0029956193103300704</v>
      </c>
      <c r="C111">
        <f>C71*10000/C62</f>
        <v>-0.03802172022432044</v>
      </c>
      <c r="D111">
        <f>D71*10000/D62</f>
        <v>0.005453104448992363</v>
      </c>
      <c r="E111">
        <f>E71*10000/E62</f>
        <v>-0.012445989390504323</v>
      </c>
      <c r="F111">
        <f>F71*10000/F62</f>
        <v>-0.03813705773569759</v>
      </c>
      <c r="G111">
        <f>AVERAGE(C111:E111)</f>
        <v>-0.015004868388610799</v>
      </c>
      <c r="H111">
        <f>STDEV(C111:E111)</f>
        <v>0.021850079894339857</v>
      </c>
      <c r="I111">
        <f>(B111*B4+C111*C4+D111*D4+E111*E4+F111*F4)/SUM(B4:F4)</f>
        <v>-0.016352964254813585</v>
      </c>
    </row>
    <row r="112" spans="1:9" ht="12.75">
      <c r="A112" t="s">
        <v>75</v>
      </c>
      <c r="B112">
        <f>B72*10000/B62</f>
        <v>-0.02167627497906899</v>
      </c>
      <c r="C112">
        <f>C72*10000/C62</f>
        <v>-0.021416944664555886</v>
      </c>
      <c r="D112">
        <f>D72*10000/D62</f>
        <v>-0.023294889641422484</v>
      </c>
      <c r="E112">
        <f>E72*10000/E62</f>
        <v>-0.027023047868827314</v>
      </c>
      <c r="F112">
        <f>F72*10000/F62</f>
        <v>-0.004656855724035567</v>
      </c>
      <c r="G112">
        <f>AVERAGE(C112:E112)</f>
        <v>-0.023911627391601895</v>
      </c>
      <c r="H112">
        <f>STDEV(C112:E112)</f>
        <v>0.0028534842515086545</v>
      </c>
      <c r="I112">
        <f>(B112*B4+C112*C4+D112*D4+E112*E4+F112*F4)/SUM(B4:F4)</f>
        <v>-0.02101752020491823</v>
      </c>
    </row>
    <row r="113" spans="1:9" ht="12.75">
      <c r="A113" t="s">
        <v>76</v>
      </c>
      <c r="B113">
        <f>B73*10000/B62</f>
        <v>0.0320006862278321</v>
      </c>
      <c r="C113">
        <f>C73*10000/C62</f>
        <v>0.0354137326015793</v>
      </c>
      <c r="D113">
        <f>D73*10000/D62</f>
        <v>0.018558107744111613</v>
      </c>
      <c r="E113">
        <f>E73*10000/E62</f>
        <v>0.02053077532488811</v>
      </c>
      <c r="F113">
        <f>F73*10000/F62</f>
        <v>0.014200571909498454</v>
      </c>
      <c r="G113">
        <f>AVERAGE(C113:E113)</f>
        <v>0.024834205223526345</v>
      </c>
      <c r="H113">
        <f>STDEV(C113:E113)</f>
        <v>0.009215077536477408</v>
      </c>
      <c r="I113">
        <f>(B113*B4+C113*C4+D113*D4+E113*E4+F113*F4)/SUM(B4:F4)</f>
        <v>0.02445294615348898</v>
      </c>
    </row>
    <row r="114" spans="1:11" ht="12.75">
      <c r="A114" t="s">
        <v>77</v>
      </c>
      <c r="B114">
        <f>B74*10000/B62</f>
        <v>-0.19051531369194183</v>
      </c>
      <c r="C114">
        <f>C74*10000/C62</f>
        <v>-0.1830533246930638</v>
      </c>
      <c r="D114">
        <f>D74*10000/D62</f>
        <v>-0.17955087443417908</v>
      </c>
      <c r="E114">
        <f>E74*10000/E62</f>
        <v>-0.17909212866029128</v>
      </c>
      <c r="F114">
        <f>F74*10000/F62</f>
        <v>-0.140363731450459</v>
      </c>
      <c r="G114">
        <f>AVERAGE(C114:E114)</f>
        <v>-0.18056544259584473</v>
      </c>
      <c r="H114">
        <f>STDEV(C114:E114)</f>
        <v>0.002166744082375962</v>
      </c>
      <c r="I114">
        <f>(B114*B4+C114*C4+D114*D4+E114*E4+F114*F4)/SUM(B4:F4)</f>
        <v>-0.17664043663144693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0.0007631842305915241</v>
      </c>
      <c r="C115">
        <f>C75*10000/C62</f>
        <v>-0.004939076852004724</v>
      </c>
      <c r="D115">
        <f>D75*10000/D62</f>
        <v>-0.002967487183565184</v>
      </c>
      <c r="E115">
        <f>E75*10000/E62</f>
        <v>-0.007954941139121248</v>
      </c>
      <c r="F115">
        <f>F75*10000/F62</f>
        <v>-0.00442457030537432</v>
      </c>
      <c r="G115">
        <f>AVERAGE(C115:E115)</f>
        <v>-0.005287168391563718</v>
      </c>
      <c r="H115">
        <f>STDEV(C115:E115)</f>
        <v>0.002511881770631805</v>
      </c>
      <c r="I115">
        <f>(B115*B4+C115*C4+D115*D4+E115*E4+F115*F4)/SUM(B4:F4)</f>
        <v>-0.004295514708137473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-0.2554229167457539</v>
      </c>
      <c r="C122">
        <f>C82*10000/C62</f>
        <v>-15.083581180364739</v>
      </c>
      <c r="D122">
        <f>D82*10000/D62</f>
        <v>-15.268488540614356</v>
      </c>
      <c r="E122">
        <f>E82*10000/E62</f>
        <v>29.640888048103267</v>
      </c>
      <c r="F122">
        <f>F82*10000/F62</f>
        <v>0.7095764982512229</v>
      </c>
      <c r="G122">
        <f>AVERAGE(C122:E122)</f>
        <v>-0.23706055762527592</v>
      </c>
      <c r="H122">
        <f>STDEV(C122:E122)</f>
        <v>25.875227677218334</v>
      </c>
      <c r="I122">
        <f>(B122*B4+C122*C4+D122*D4+E122*E4+F122*F4)/SUM(B4:F4)</f>
        <v>-0.11335633097267968</v>
      </c>
    </row>
    <row r="123" spans="1:9" ht="12.75">
      <c r="A123" t="s">
        <v>81</v>
      </c>
      <c r="B123">
        <f>B83*10000/B62</f>
        <v>0.661428426423456</v>
      </c>
      <c r="C123">
        <f>C83*10000/C62</f>
        <v>0.6336391751935538</v>
      </c>
      <c r="D123">
        <f>D83*10000/D62</f>
        <v>-1.6931571121890348</v>
      </c>
      <c r="E123">
        <f>E83*10000/E62</f>
        <v>-1.404882858966379</v>
      </c>
      <c r="F123">
        <f>F83*10000/F62</f>
        <v>4.337619745013893</v>
      </c>
      <c r="G123">
        <f>AVERAGE(C123:E123)</f>
        <v>-0.8214669319872866</v>
      </c>
      <c r="H123">
        <f>STDEV(C123:E123)</f>
        <v>1.2683752791007892</v>
      </c>
      <c r="I123">
        <f>(B123*B4+C123*C4+D123*D4+E123*E4+F123*F4)/SUM(B4:F4)</f>
        <v>0.08203275833896422</v>
      </c>
    </row>
    <row r="124" spans="1:9" ht="12.75">
      <c r="A124" t="s">
        <v>82</v>
      </c>
      <c r="B124">
        <f>B84*10000/B62</f>
        <v>1.1442472337256595</v>
      </c>
      <c r="C124">
        <f>C84*10000/C62</f>
        <v>1.1246768621182293</v>
      </c>
      <c r="D124">
        <f>D84*10000/D62</f>
        <v>0.7991785985024253</v>
      </c>
      <c r="E124">
        <f>E84*10000/E62</f>
        <v>-1.7390876633420058</v>
      </c>
      <c r="F124">
        <f>F84*10000/F62</f>
        <v>-3.7448825185114436</v>
      </c>
      <c r="G124">
        <f>AVERAGE(C124:E124)</f>
        <v>0.061589265759549594</v>
      </c>
      <c r="H124">
        <f>STDEV(C124:E124)</f>
        <v>1.5679015696634728</v>
      </c>
      <c r="I124">
        <f>(B124*B4+C124*C4+D124*D4+E124*E4+F124*F4)/SUM(B4:F4)</f>
        <v>-0.28968433392659615</v>
      </c>
    </row>
    <row r="125" spans="1:9" ht="12.75">
      <c r="A125" t="s">
        <v>83</v>
      </c>
      <c r="B125">
        <f>B85*10000/B62</f>
        <v>1.2604434493491081</v>
      </c>
      <c r="C125">
        <f>C85*10000/C62</f>
        <v>0.8928674046169257</v>
      </c>
      <c r="D125">
        <f>D85*10000/D62</f>
        <v>0.16204895674793332</v>
      </c>
      <c r="E125">
        <f>E85*10000/E62</f>
        <v>0.08524436573445461</v>
      </c>
      <c r="F125">
        <f>F85*10000/F62</f>
        <v>-0.9120951483328819</v>
      </c>
      <c r="G125">
        <f>AVERAGE(C125:E125)</f>
        <v>0.3800535756997712</v>
      </c>
      <c r="H125">
        <f>STDEV(C125:E125)</f>
        <v>0.44576703965938463</v>
      </c>
      <c r="I125">
        <f>(B125*B4+C125*C4+D125*D4+E125*E4+F125*F4)/SUM(B4:F4)</f>
        <v>0.33510872193434993</v>
      </c>
    </row>
    <row r="126" spans="1:9" ht="12.75">
      <c r="A126" t="s">
        <v>84</v>
      </c>
      <c r="B126">
        <f>B86*10000/B62</f>
        <v>0.8820320639023195</v>
      </c>
      <c r="C126">
        <f>C86*10000/C62</f>
        <v>0.6530981894144442</v>
      </c>
      <c r="D126">
        <f>D86*10000/D62</f>
        <v>0.28348362212099504</v>
      </c>
      <c r="E126">
        <f>E86*10000/E62</f>
        <v>0.6475470753243434</v>
      </c>
      <c r="F126">
        <f>F86*10000/F62</f>
        <v>1.9120890626915503</v>
      </c>
      <c r="G126">
        <f>AVERAGE(C126:E126)</f>
        <v>0.5280429622865942</v>
      </c>
      <c r="H126">
        <f>STDEV(C126:E126)</f>
        <v>0.21181278729950467</v>
      </c>
      <c r="I126">
        <f>(B126*B4+C126*C4+D126*D4+E126*E4+F126*F4)/SUM(B4:F4)</f>
        <v>0.7640780156804289</v>
      </c>
    </row>
    <row r="127" spans="1:9" ht="12.75">
      <c r="A127" t="s">
        <v>85</v>
      </c>
      <c r="B127">
        <f>B87*10000/B62</f>
        <v>-0.18878080972727862</v>
      </c>
      <c r="C127">
        <f>C87*10000/C62</f>
        <v>-0.0656959596242334</v>
      </c>
      <c r="D127">
        <f>D87*10000/D62</f>
        <v>-0.4372675768071939</v>
      </c>
      <c r="E127">
        <f>E87*10000/E62</f>
        <v>-0.2526351537912244</v>
      </c>
      <c r="F127">
        <f>F87*10000/F62</f>
        <v>0.3334520964023892</v>
      </c>
      <c r="G127">
        <f>AVERAGE(C127:E127)</f>
        <v>-0.2518662300742172</v>
      </c>
      <c r="H127">
        <f>STDEV(C127:E127)</f>
        <v>0.18578700198547823</v>
      </c>
      <c r="I127">
        <f>(B127*B4+C127*C4+D127*D4+E127*E4+F127*F4)/SUM(B4:F4)</f>
        <v>-0.16459434878518125</v>
      </c>
    </row>
    <row r="128" spans="1:9" ht="12.75">
      <c r="A128" t="s">
        <v>86</v>
      </c>
      <c r="B128">
        <f>B88*10000/B62</f>
        <v>0.2264375073803166</v>
      </c>
      <c r="C128">
        <f>C88*10000/C62</f>
        <v>0.07006144679633663</v>
      </c>
      <c r="D128">
        <f>D88*10000/D62</f>
        <v>-0.0949235761680442</v>
      </c>
      <c r="E128">
        <f>E88*10000/E62</f>
        <v>-0.3140162927681522</v>
      </c>
      <c r="F128">
        <f>F88*10000/F62</f>
        <v>-0.38336307846228745</v>
      </c>
      <c r="G128">
        <f>AVERAGE(C128:E128)</f>
        <v>-0.11295947404661992</v>
      </c>
      <c r="H128">
        <f>STDEV(C128:E128)</f>
        <v>0.1926730331843474</v>
      </c>
      <c r="I128">
        <f>(B128*B4+C128*C4+D128*D4+E128*E4+F128*F4)/SUM(B4:F4)</f>
        <v>-0.09988697427887545</v>
      </c>
    </row>
    <row r="129" spans="1:9" ht="12.75">
      <c r="A129" t="s">
        <v>87</v>
      </c>
      <c r="B129">
        <f>B89*10000/B62</f>
        <v>0.07418658239750507</v>
      </c>
      <c r="C129">
        <f>C89*10000/C62</f>
        <v>0.115688077908418</v>
      </c>
      <c r="D129">
        <f>D89*10000/D62</f>
        <v>0.03940495945973299</v>
      </c>
      <c r="E129">
        <f>E89*10000/E62</f>
        <v>0.03331999328506087</v>
      </c>
      <c r="F129">
        <f>F89*10000/F62</f>
        <v>-0.019488133153785208</v>
      </c>
      <c r="G129">
        <f>AVERAGE(C129:E129)</f>
        <v>0.06280434355107062</v>
      </c>
      <c r="H129">
        <f>STDEV(C129:E129)</f>
        <v>0.0458996048242312</v>
      </c>
      <c r="I129">
        <f>(B129*B4+C129*C4+D129*D4+E129*E4+F129*F4)/SUM(B4:F4)</f>
        <v>0.053468245459618466</v>
      </c>
    </row>
    <row r="130" spans="1:9" ht="12.75">
      <c r="A130" t="s">
        <v>88</v>
      </c>
      <c r="B130">
        <f>B90*10000/B62</f>
        <v>0.21815499271682345</v>
      </c>
      <c r="C130">
        <f>C90*10000/C62</f>
        <v>0.08226673878958475</v>
      </c>
      <c r="D130">
        <f>D90*10000/D62</f>
        <v>0.04010570364009136</v>
      </c>
      <c r="E130">
        <f>E90*10000/E62</f>
        <v>0.027849852591106578</v>
      </c>
      <c r="F130">
        <f>F90*10000/F62</f>
        <v>0.3212835254087643</v>
      </c>
      <c r="G130">
        <f>AVERAGE(C130:E130)</f>
        <v>0.05007409834026089</v>
      </c>
      <c r="H130">
        <f>STDEV(C130:E130)</f>
        <v>0.028545158005488548</v>
      </c>
      <c r="I130">
        <f>(B130*B4+C130*C4+D130*D4+E130*E4+F130*F4)/SUM(B4:F4)</f>
        <v>0.11062689062579384</v>
      </c>
    </row>
    <row r="131" spans="1:9" ht="12.75">
      <c r="A131" t="s">
        <v>89</v>
      </c>
      <c r="B131">
        <f>B91*10000/B62</f>
        <v>0.012809265217884877</v>
      </c>
      <c r="C131">
        <f>C91*10000/C62</f>
        <v>0.014982280437788159</v>
      </c>
      <c r="D131">
        <f>D91*10000/D62</f>
        <v>0.024773381835111817</v>
      </c>
      <c r="E131">
        <f>E91*10000/E62</f>
        <v>0.02699861143554536</v>
      </c>
      <c r="F131">
        <f>F91*10000/F62</f>
        <v>0.06724890578841493</v>
      </c>
      <c r="G131">
        <f>AVERAGE(C131:E131)</f>
        <v>0.022251424569481777</v>
      </c>
      <c r="H131">
        <f>STDEV(C131:E131)</f>
        <v>0.006392828325488115</v>
      </c>
      <c r="I131">
        <f>(B131*B4+C131*C4+D131*D4+E131*E4+F131*F4)/SUM(B4:F4)</f>
        <v>0.02689015823662153</v>
      </c>
    </row>
    <row r="132" spans="1:9" ht="12.75">
      <c r="A132" t="s">
        <v>90</v>
      </c>
      <c r="B132">
        <f>B92*10000/B62</f>
        <v>0.022627929270560593</v>
      </c>
      <c r="C132">
        <f>C92*10000/C62</f>
        <v>0.0066561128488584285</v>
      </c>
      <c r="D132">
        <f>D92*10000/D62</f>
        <v>-0.023143701628756407</v>
      </c>
      <c r="E132">
        <f>E92*10000/E62</f>
        <v>-0.039092809056903315</v>
      </c>
      <c r="F132">
        <f>F92*10000/F62</f>
        <v>-0.0011996891632819818</v>
      </c>
      <c r="G132">
        <f>AVERAGE(C132:E132)</f>
        <v>-0.018526799278933765</v>
      </c>
      <c r="H132">
        <f>STDEV(C132:E132)</f>
        <v>0.023221279128543288</v>
      </c>
      <c r="I132">
        <f>(B132*B4+C132*C4+D132*D4+E132*E4+F132*F4)/SUM(B4:F4)</f>
        <v>-0.010251806736360213</v>
      </c>
    </row>
    <row r="133" spans="1:9" ht="12.75">
      <c r="A133" t="s">
        <v>91</v>
      </c>
      <c r="B133">
        <f>B93*10000/B62</f>
        <v>0.044774547630102614</v>
      </c>
      <c r="C133">
        <f>C93*10000/C62</f>
        <v>0.04108954514238646</v>
      </c>
      <c r="D133">
        <f>D93*10000/D62</f>
        <v>0.043698713212933386</v>
      </c>
      <c r="E133">
        <f>E93*10000/E62</f>
        <v>0.050943402263496224</v>
      </c>
      <c r="F133">
        <f>F93*10000/F62</f>
        <v>0.0393244248158394</v>
      </c>
      <c r="G133">
        <f>AVERAGE(C133:E133)</f>
        <v>0.0452438868729387</v>
      </c>
      <c r="H133">
        <f>STDEV(C133:E133)</f>
        <v>0.005105418324730231</v>
      </c>
      <c r="I133">
        <f>(B133*B4+C133*C4+D133*D4+E133*E4+F133*F4)/SUM(B4:F4)</f>
        <v>0.04438571914244436</v>
      </c>
    </row>
    <row r="134" spans="1:9" ht="12.75">
      <c r="A134" t="s">
        <v>92</v>
      </c>
      <c r="B134">
        <f>B94*10000/B62</f>
        <v>0.023089564302081693</v>
      </c>
      <c r="C134">
        <f>C94*10000/C62</f>
        <v>0.02021334843923612</v>
      </c>
      <c r="D134">
        <f>D94*10000/D62</f>
        <v>0.016838353329682306</v>
      </c>
      <c r="E134">
        <f>E94*10000/E62</f>
        <v>0.017224880337363198</v>
      </c>
      <c r="F134">
        <f>F94*10000/F62</f>
        <v>-0.010698605460528107</v>
      </c>
      <c r="G134">
        <f>AVERAGE(C134:E134)</f>
        <v>0.018092194035427205</v>
      </c>
      <c r="H134">
        <f>STDEV(C134:E134)</f>
        <v>0.001847112012173386</v>
      </c>
      <c r="I134">
        <f>(B134*B4+C134*C4+D134*D4+E134*E4+F134*F4)/SUM(B4:F4)</f>
        <v>0.014972940914103217</v>
      </c>
    </row>
    <row r="135" spans="1:9" ht="12.75">
      <c r="A135" t="s">
        <v>93</v>
      </c>
      <c r="B135">
        <f>B95*10000/B62</f>
        <v>-5.6040232339327504E-05</v>
      </c>
      <c r="C135">
        <f>C95*10000/C62</f>
        <v>-0.0002180257934670408</v>
      </c>
      <c r="D135">
        <f>D95*10000/D62</f>
        <v>0.002553113437208369</v>
      </c>
      <c r="E135">
        <f>E95*10000/E62</f>
        <v>0.002355344035504756</v>
      </c>
      <c r="F135">
        <f>F95*10000/F62</f>
        <v>0.004701017510614907</v>
      </c>
      <c r="G135">
        <f>AVERAGE(C135:E135)</f>
        <v>0.0015634772264153613</v>
      </c>
      <c r="H135">
        <f>STDEV(C135:E135)</f>
        <v>0.0015459925424949957</v>
      </c>
      <c r="I135">
        <f>(B135*B4+C135*C4+D135*D4+E135*E4+F135*F4)/SUM(B4:F4)</f>
        <v>0.0017476825244750285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</dc:creator>
  <cp:keywords/>
  <dc:description/>
  <cp:lastModifiedBy>hagen</cp:lastModifiedBy>
  <cp:lastPrinted>2004-01-09T07:22:23Z</cp:lastPrinted>
  <dcterms:created xsi:type="dcterms:W3CDTF">2004-01-09T07:21:57Z</dcterms:created>
  <dcterms:modified xsi:type="dcterms:W3CDTF">2005-10-06T09:14:54Z</dcterms:modified>
  <cp:category/>
  <cp:version/>
  <cp:contentType/>
  <cp:contentStatus/>
</cp:coreProperties>
</file>