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<sst xmlns="http://schemas.openxmlformats.org/spreadsheetml/2006/main" count="202" uniqueCount="96">
  <si>
    <t xml:space="preserve"> Thu 22/01/2004       07:39:52</t>
  </si>
  <si>
    <t>SIEGMUND</t>
  </si>
  <si>
    <t>HCMQAP162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</si>
  <si>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</si>
  <si>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</si>
  <si>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</si>
  <si>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</si>
  <si>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</si>
  <si>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</si>
  <si>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</si>
  <si>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</si>
  <si>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</si>
  <si>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</si>
  <si>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</si>
  <si>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</si>
  <si>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</si>
  <si>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</si>
  <si>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</si>
  <si>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</si>
  <si>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</si>
  <si>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</si>
  <si>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</si>
  <si>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</si>
  <si>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</si>
  <si>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</si>
  <si>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</si>
  <si>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</si>
  <si>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</si>
  <si>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</si>
  <si>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</si>
  <si>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</si>
  <si>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</si>
  <si>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</si>
  <si>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</si>
  <si>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</si>
  <si>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</si>
  <si>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a8*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</si>
  <si>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</si>
  <si>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</si>
  <si>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</si>
  <si>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</si>
  <si>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</si>
  <si>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</si>
  <si>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</si>
  <si>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</si>
  <si>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</si>
  <si>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</si>
  <si>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</si>
  <si>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* = Integral error  ! = Central error           Conclusion : CONTACT CEA           Duration : 31mn</t>
  </si>
  <si>
    <t>Number of measurement</t>
  </si>
  <si>
    <t>Mean real current</t>
  </si>
  <si>
    <t>Duration : 31mn</t>
  </si>
  <si>
    <t>Dx moy(m)</t>
  </si>
  <si>
    <t>Dy moy(m)</t>
  </si>
  <si>
    <t>Dx moy (mm)</t>
  </si>
  <si>
    <t>Dy moy (mm)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</si>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</sst>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9750989"/>
        <c:axId val="20650038"/>
      </c:lineChart>
      <c:catAx>
        <c:axId val="97509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0650038"/>
        <c:crosses val="autoZero"/>
        <c:auto val="1"/>
        <c:lblOffset val="100"/>
        <c:noMultiLvlLbl val="0"/>
      </c:catAx>
      <c:valAx>
        <c:axId val="20650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975098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95250</xdr:rowOff>
    </xdr:to>
    <xdr:graphicFrame>
      <xdr:nvGraphicFramePr>
        <xdr:cNvPr id="1" name="Chart 1"/>
        <xdr:cNvGraphicFramePr/>
      </xdr:nvGraphicFramePr>
      <xdr:xfrm>
        <a:off x="171450" y="6848475"/>
        <a:ext cx="53816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-0.002254</v>
      </c>
      <c r="C4" s="13">
        <v>-0.003755</v>
      </c>
      <c r="D4" s="13">
        <v>-0.003754</v>
      </c>
      <c r="E4" s="13">
        <v>-0.003755</v>
      </c>
      <c r="F4" s="24">
        <v>-0.002086</v>
      </c>
      <c r="G4" s="34">
        <v>-0.011703</v>
      </c>
    </row>
    <row r="5" spans="1:7" ht="12.75" thickBot="1">
      <c r="A5" s="44" t="s">
        <v>13</v>
      </c>
      <c r="B5" s="45">
        <v>0.57971</v>
      </c>
      <c r="C5" s="46">
        <v>-0.480107</v>
      </c>
      <c r="D5" s="46">
        <v>-0.860264</v>
      </c>
      <c r="E5" s="46">
        <v>0.766956</v>
      </c>
      <c r="F5" s="47">
        <v>0.39873</v>
      </c>
      <c r="G5" s="48">
        <v>2.654643</v>
      </c>
    </row>
    <row r="6" spans="1:7" ht="12.75" thickTop="1">
      <c r="A6" s="6" t="s">
        <v>14</v>
      </c>
      <c r="B6" s="39">
        <v>-51.55061</v>
      </c>
      <c r="C6" s="40">
        <v>-33.73881</v>
      </c>
      <c r="D6" s="40">
        <v>18.05036</v>
      </c>
      <c r="E6" s="40">
        <v>33.4711</v>
      </c>
      <c r="F6" s="41">
        <v>23.69978</v>
      </c>
      <c r="G6" s="42">
        <v>0.0001539805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-1.25568</v>
      </c>
      <c r="C8" s="14">
        <v>-1.385186</v>
      </c>
      <c r="D8" s="14">
        <v>-0.4769438</v>
      </c>
      <c r="E8" s="14">
        <v>-2.742334</v>
      </c>
      <c r="F8" s="25">
        <v>-7.239621</v>
      </c>
      <c r="G8" s="35">
        <v>-2.257151</v>
      </c>
    </row>
    <row r="9" spans="1:7" ht="12">
      <c r="A9" s="20" t="s">
        <v>17</v>
      </c>
      <c r="B9" s="29">
        <v>-0.2420097</v>
      </c>
      <c r="C9" s="14">
        <v>-0.7914455</v>
      </c>
      <c r="D9" s="14">
        <v>-0.3060594</v>
      </c>
      <c r="E9" s="14">
        <v>-0.4001891</v>
      </c>
      <c r="F9" s="25">
        <v>-1.874715</v>
      </c>
      <c r="G9" s="35">
        <v>-0.6459498</v>
      </c>
    </row>
    <row r="10" spans="1:7" ht="12">
      <c r="A10" s="20" t="s">
        <v>18</v>
      </c>
      <c r="B10" s="29">
        <v>-0.04223055</v>
      </c>
      <c r="C10" s="14">
        <v>0.4908436</v>
      </c>
      <c r="D10" s="14">
        <v>0.2199061</v>
      </c>
      <c r="E10" s="14">
        <v>0.4224961</v>
      </c>
      <c r="F10" s="25">
        <v>0.7813591</v>
      </c>
      <c r="G10" s="35">
        <v>0.3710426</v>
      </c>
    </row>
    <row r="11" spans="1:7" ht="12">
      <c r="A11" s="21" t="s">
        <v>19</v>
      </c>
      <c r="B11" s="31">
        <v>3.897153</v>
      </c>
      <c r="C11" s="16">
        <v>3.990578</v>
      </c>
      <c r="D11" s="16">
        <v>4.225233</v>
      </c>
      <c r="E11" s="16">
        <v>3.703414</v>
      </c>
      <c r="F11" s="27">
        <v>14.39697</v>
      </c>
      <c r="G11" s="37">
        <v>5.355471</v>
      </c>
    </row>
    <row r="12" spans="1:7" ht="12">
      <c r="A12" s="20" t="s">
        <v>20</v>
      </c>
      <c r="B12" s="29">
        <v>0.1051554</v>
      </c>
      <c r="C12" s="14">
        <v>0.009225771</v>
      </c>
      <c r="D12" s="14">
        <v>-0.09351457</v>
      </c>
      <c r="E12" s="14">
        <v>-0.1867993</v>
      </c>
      <c r="F12" s="25">
        <v>-0.1606231</v>
      </c>
      <c r="G12" s="35">
        <v>-0.07151467</v>
      </c>
    </row>
    <row r="13" spans="1:7" ht="12">
      <c r="A13" s="20" t="s">
        <v>21</v>
      </c>
      <c r="B13" s="29">
        <v>0.04392424</v>
      </c>
      <c r="C13" s="14">
        <v>-0.02355744</v>
      </c>
      <c r="D13" s="14">
        <v>0.1560012</v>
      </c>
      <c r="E13" s="14">
        <v>0.0488919</v>
      </c>
      <c r="F13" s="25">
        <v>-0.1997262</v>
      </c>
      <c r="G13" s="35">
        <v>0.02327692</v>
      </c>
    </row>
    <row r="14" spans="1:7" ht="12">
      <c r="A14" s="20" t="s">
        <v>22</v>
      </c>
      <c r="B14" s="29">
        <v>0.06247687</v>
      </c>
      <c r="C14" s="14">
        <v>0.05590783</v>
      </c>
      <c r="D14" s="14">
        <v>0.05854555</v>
      </c>
      <c r="E14" s="14">
        <v>0.06605209</v>
      </c>
      <c r="F14" s="25">
        <v>0.1566679</v>
      </c>
      <c r="G14" s="35">
        <v>0.07340051</v>
      </c>
    </row>
    <row r="15" spans="1:7" ht="12">
      <c r="A15" s="21" t="s">
        <v>23</v>
      </c>
      <c r="B15" s="31">
        <v>-0.2946616</v>
      </c>
      <c r="C15" s="16">
        <v>-0.01318858</v>
      </c>
      <c r="D15" s="16">
        <v>0.03846877</v>
      </c>
      <c r="E15" s="16">
        <v>-0.02248848</v>
      </c>
      <c r="F15" s="27">
        <v>-0.3033795</v>
      </c>
      <c r="G15" s="37">
        <v>-0.08244782</v>
      </c>
    </row>
    <row r="16" spans="1:7" ht="12">
      <c r="A16" s="20" t="s">
        <v>24</v>
      </c>
      <c r="B16" s="29">
        <v>-0.01212166</v>
      </c>
      <c r="C16" s="14">
        <v>-0.01368668</v>
      </c>
      <c r="D16" s="14">
        <v>-0.03569525</v>
      </c>
      <c r="E16" s="14">
        <v>-0.03440135</v>
      </c>
      <c r="F16" s="25">
        <v>-0.01852746</v>
      </c>
      <c r="G16" s="35">
        <v>-0.0243879</v>
      </c>
    </row>
    <row r="17" spans="1:7" ht="12">
      <c r="A17" s="20" t="s">
        <v>25</v>
      </c>
      <c r="B17" s="29">
        <v>-0.009882132</v>
      </c>
      <c r="C17" s="14">
        <v>-0.01153024</v>
      </c>
      <c r="D17" s="14">
        <v>-0.01505588</v>
      </c>
      <c r="E17" s="14">
        <v>-0.005175442</v>
      </c>
      <c r="F17" s="25">
        <v>-0.01787473</v>
      </c>
      <c r="G17" s="35">
        <v>-0.01145878</v>
      </c>
    </row>
    <row r="18" spans="1:7" ht="12">
      <c r="A18" s="20" t="s">
        <v>26</v>
      </c>
      <c r="B18" s="29">
        <v>0.008480788</v>
      </c>
      <c r="C18" s="14">
        <v>0.004085076</v>
      </c>
      <c r="D18" s="14">
        <v>0.003994611</v>
      </c>
      <c r="E18" s="14">
        <v>-0.001516694</v>
      </c>
      <c r="F18" s="25">
        <v>-0.03657073</v>
      </c>
      <c r="G18" s="35">
        <v>-0.002084975</v>
      </c>
    </row>
    <row r="19" spans="1:7" ht="12">
      <c r="A19" s="21" t="s">
        <v>27</v>
      </c>
      <c r="B19" s="31">
        <v>-0.1960518</v>
      </c>
      <c r="C19" s="16">
        <v>-0.183603</v>
      </c>
      <c r="D19" s="16">
        <v>-0.1870232</v>
      </c>
      <c r="E19" s="16">
        <v>-0.1799587</v>
      </c>
      <c r="F19" s="27">
        <v>-0.1284343</v>
      </c>
      <c r="G19" s="37">
        <v>-0.1779726</v>
      </c>
    </row>
    <row r="20" spans="1:7" ht="12.75" thickBot="1">
      <c r="A20" s="44" t="s">
        <v>28</v>
      </c>
      <c r="B20" s="45">
        <v>-0.003886276</v>
      </c>
      <c r="C20" s="46">
        <v>-0.003459136</v>
      </c>
      <c r="D20" s="46">
        <v>-0.004982024</v>
      </c>
      <c r="E20" s="46">
        <v>-0.003916194</v>
      </c>
      <c r="F20" s="47">
        <v>-0.005542148</v>
      </c>
      <c r="G20" s="48">
        <v>-0.004275702</v>
      </c>
    </row>
    <row r="21" spans="1:7" ht="12.75" thickTop="1">
      <c r="A21" s="6" t="s">
        <v>29</v>
      </c>
      <c r="B21" s="39">
        <v>-36.32297</v>
      </c>
      <c r="C21" s="40">
        <v>117.9261</v>
      </c>
      <c r="D21" s="40">
        <v>-23.56394</v>
      </c>
      <c r="E21" s="40">
        <v>-13.03105</v>
      </c>
      <c r="F21" s="41">
        <v>-107.164</v>
      </c>
      <c r="G21" s="43">
        <v>0.001649079</v>
      </c>
    </row>
    <row r="22" spans="1:7" ht="12">
      <c r="A22" s="20" t="s">
        <v>30</v>
      </c>
      <c r="B22" s="29">
        <v>11.5942</v>
      </c>
      <c r="C22" s="14">
        <v>-9.602142</v>
      </c>
      <c r="D22" s="14">
        <v>-17.2053</v>
      </c>
      <c r="E22" s="14">
        <v>15.33912</v>
      </c>
      <c r="F22" s="25">
        <v>7.97461</v>
      </c>
      <c r="G22" s="36">
        <v>0</v>
      </c>
    </row>
    <row r="23" spans="1:7" ht="12">
      <c r="A23" s="20" t="s">
        <v>31</v>
      </c>
      <c r="B23" s="29">
        <v>3.438279</v>
      </c>
      <c r="C23" s="14">
        <v>0.1399564</v>
      </c>
      <c r="D23" s="14">
        <v>-1.148475</v>
      </c>
      <c r="E23" s="14">
        <v>1.343009</v>
      </c>
      <c r="F23" s="25">
        <v>8.514392</v>
      </c>
      <c r="G23" s="35">
        <v>1.715353</v>
      </c>
    </row>
    <row r="24" spans="1:7" ht="12">
      <c r="A24" s="20" t="s">
        <v>32</v>
      </c>
      <c r="B24" s="29">
        <v>-0.06885813</v>
      </c>
      <c r="C24" s="14">
        <v>0.08863658</v>
      </c>
      <c r="D24" s="14">
        <v>-0.5905635</v>
      </c>
      <c r="E24" s="14">
        <v>-0.4827113</v>
      </c>
      <c r="F24" s="25">
        <v>-0.7193336</v>
      </c>
      <c r="G24" s="35">
        <v>-0.3430193</v>
      </c>
    </row>
    <row r="25" spans="1:7" ht="12">
      <c r="A25" s="20" t="s">
        <v>33</v>
      </c>
      <c r="B25" s="29">
        <v>0.7365328</v>
      </c>
      <c r="C25" s="14">
        <v>1.272454</v>
      </c>
      <c r="D25" s="14">
        <v>0.1450579</v>
      </c>
      <c r="E25" s="14">
        <v>1.173487</v>
      </c>
      <c r="F25" s="25">
        <v>-0.9324064</v>
      </c>
      <c r="G25" s="35">
        <v>0.6052654</v>
      </c>
    </row>
    <row r="26" spans="1:7" ht="12">
      <c r="A26" s="21" t="s">
        <v>34</v>
      </c>
      <c r="B26" s="31">
        <v>0.5933564</v>
      </c>
      <c r="C26" s="16">
        <v>-0.001174647</v>
      </c>
      <c r="D26" s="16">
        <v>-0.08568291</v>
      </c>
      <c r="E26" s="16">
        <v>0.08180498</v>
      </c>
      <c r="F26" s="27">
        <v>1.96624</v>
      </c>
      <c r="G26" s="37">
        <v>0.3473585</v>
      </c>
    </row>
    <row r="27" spans="1:7" ht="12">
      <c r="A27" s="20" t="s">
        <v>35</v>
      </c>
      <c r="B27" s="29">
        <v>0.1143628</v>
      </c>
      <c r="C27" s="14">
        <v>0.2604307</v>
      </c>
      <c r="D27" s="14">
        <v>-0.08426291</v>
      </c>
      <c r="E27" s="14">
        <v>0.2780931</v>
      </c>
      <c r="F27" s="25">
        <v>0.8497067</v>
      </c>
      <c r="G27" s="35">
        <v>0.2394238</v>
      </c>
    </row>
    <row r="28" spans="1:7" ht="12">
      <c r="A28" s="20" t="s">
        <v>36</v>
      </c>
      <c r="B28" s="29">
        <v>-0.03790522</v>
      </c>
      <c r="C28" s="14">
        <v>-0.2240803</v>
      </c>
      <c r="D28" s="14">
        <v>-0.3458662</v>
      </c>
      <c r="E28" s="14">
        <v>-0.2604638</v>
      </c>
      <c r="F28" s="25">
        <v>-0.1875502</v>
      </c>
      <c r="G28" s="49">
        <v>-0.2303602</v>
      </c>
    </row>
    <row r="29" spans="1:7" ht="12">
      <c r="A29" s="20" t="s">
        <v>37</v>
      </c>
      <c r="B29" s="29">
        <v>0.08515052</v>
      </c>
      <c r="C29" s="14">
        <v>0.06420254</v>
      </c>
      <c r="D29" s="14">
        <v>0.1248335</v>
      </c>
      <c r="E29" s="14">
        <v>0.103155</v>
      </c>
      <c r="F29" s="25">
        <v>0.1568708</v>
      </c>
      <c r="G29" s="35">
        <v>0.103577</v>
      </c>
    </row>
    <row r="30" spans="1:7" ht="12">
      <c r="A30" s="21" t="s">
        <v>38</v>
      </c>
      <c r="B30" s="31">
        <v>0.1078659</v>
      </c>
      <c r="C30" s="16">
        <v>0.08428235</v>
      </c>
      <c r="D30" s="16">
        <v>0.03025938</v>
      </c>
      <c r="E30" s="16">
        <v>0.0198833</v>
      </c>
      <c r="F30" s="27">
        <v>0.3104729</v>
      </c>
      <c r="G30" s="37">
        <v>0.08942867</v>
      </c>
    </row>
    <row r="31" spans="1:7" ht="12">
      <c r="A31" s="20" t="s">
        <v>39</v>
      </c>
      <c r="B31" s="29">
        <v>0.01187034</v>
      </c>
      <c r="C31" s="14">
        <v>0.01018379</v>
      </c>
      <c r="D31" s="14">
        <v>0.03386949</v>
      </c>
      <c r="E31" s="14">
        <v>0.02442407</v>
      </c>
      <c r="F31" s="25">
        <v>0.05840241</v>
      </c>
      <c r="G31" s="35">
        <v>0.025998</v>
      </c>
    </row>
    <row r="32" spans="1:7" ht="12">
      <c r="A32" s="20" t="s">
        <v>40</v>
      </c>
      <c r="B32" s="29">
        <v>-0.003901219</v>
      </c>
      <c r="C32" s="14">
        <v>-0.04263088</v>
      </c>
      <c r="D32" s="14">
        <v>-0.05448903</v>
      </c>
      <c r="E32" s="14">
        <v>-0.04031422</v>
      </c>
      <c r="F32" s="25">
        <v>-0.01847196</v>
      </c>
      <c r="G32" s="35">
        <v>-0.03610262</v>
      </c>
    </row>
    <row r="33" spans="1:7" ht="12">
      <c r="A33" s="20" t="s">
        <v>41</v>
      </c>
      <c r="B33" s="29">
        <v>0.06852665</v>
      </c>
      <c r="C33" s="14">
        <v>0.03110652</v>
      </c>
      <c r="D33" s="14">
        <v>0.06520085</v>
      </c>
      <c r="E33" s="14">
        <v>0.06194219</v>
      </c>
      <c r="F33" s="25">
        <v>0.03148969</v>
      </c>
      <c r="G33" s="35">
        <v>0.05218617</v>
      </c>
    </row>
    <row r="34" spans="1:7" ht="12">
      <c r="A34" s="21" t="s">
        <v>42</v>
      </c>
      <c r="B34" s="31">
        <v>0.00666374</v>
      </c>
      <c r="C34" s="16">
        <v>0.008025802</v>
      </c>
      <c r="D34" s="16">
        <v>0.007878563</v>
      </c>
      <c r="E34" s="16">
        <v>0.005014492</v>
      </c>
      <c r="F34" s="27">
        <v>-0.0133376</v>
      </c>
      <c r="G34" s="37">
        <v>0.004211036</v>
      </c>
    </row>
    <row r="35" spans="1:7" ht="12.75" thickBot="1">
      <c r="A35" s="22" t="s">
        <v>43</v>
      </c>
      <c r="B35" s="32">
        <v>0.002205368</v>
      </c>
      <c r="C35" s="17">
        <v>0.000291915</v>
      </c>
      <c r="D35" s="17">
        <v>0.005591444</v>
      </c>
      <c r="E35" s="17">
        <v>0.003700283</v>
      </c>
      <c r="F35" s="28">
        <v>0.009474875</v>
      </c>
      <c r="G35" s="38">
        <v>0.003890969</v>
      </c>
    </row>
    <row r="36" spans="1:7" ht="12">
      <c r="A36" s="4" t="s">
        <v>44</v>
      </c>
      <c r="B36" s="3">
        <v>17.95349</v>
      </c>
      <c r="C36" s="3">
        <v>17.95654</v>
      </c>
      <c r="D36" s="3">
        <v>17.97485</v>
      </c>
      <c r="E36" s="3">
        <v>17.99011</v>
      </c>
      <c r="F36" s="3">
        <v>18.00842</v>
      </c>
      <c r="G36" s="3"/>
    </row>
    <row r="37" spans="1:6" ht="12">
      <c r="A37" s="4" t="s">
        <v>45</v>
      </c>
      <c r="B37" s="2">
        <v>0.05747477</v>
      </c>
      <c r="C37" s="2">
        <v>0.1536051</v>
      </c>
      <c r="D37" s="2">
        <v>0.2070109</v>
      </c>
      <c r="E37" s="2">
        <v>0.2334595</v>
      </c>
      <c r="F37" s="2">
        <v>0.2614339</v>
      </c>
    </row>
    <row r="38" spans="1:7" ht="12">
      <c r="A38" s="4" t="s">
        <v>52</v>
      </c>
      <c r="B38" s="2">
        <v>8.770751E-05</v>
      </c>
      <c r="C38" s="2">
        <v>5.754841E-05</v>
      </c>
      <c r="D38" s="2">
        <v>-3.075444E-05</v>
      </c>
      <c r="E38" s="2">
        <v>-5.686676E-05</v>
      </c>
      <c r="F38" s="2">
        <v>-4.014433E-05</v>
      </c>
      <c r="G38" s="2">
        <v>-5.286209E-05</v>
      </c>
    </row>
    <row r="39" spans="1:7" ht="12.75" thickBot="1">
      <c r="A39" s="4" t="s">
        <v>53</v>
      </c>
      <c r="B39" s="2">
        <v>6.164736E-05</v>
      </c>
      <c r="C39" s="2">
        <v>-0.0002004191</v>
      </c>
      <c r="D39" s="2">
        <v>4.000579E-05</v>
      </c>
      <c r="E39" s="2">
        <v>2.224002E-05</v>
      </c>
      <c r="F39" s="2">
        <v>0.0001822107</v>
      </c>
      <c r="G39" s="2">
        <v>0.0005597811</v>
      </c>
    </row>
    <row r="40" spans="2:5" ht="12.75" thickBot="1">
      <c r="B40" s="7" t="s">
        <v>46</v>
      </c>
      <c r="C40" s="8">
        <v>-0.003755</v>
      </c>
      <c r="D40" s="18" t="s">
        <v>47</v>
      </c>
      <c r="E40" s="9">
        <v>3.116471</v>
      </c>
    </row>
    <row r="41" spans="1:6" ht="12">
      <c r="A41" s="5" t="s">
        <v>48</v>
      </c>
      <c r="F41" s="1" t="s">
        <v>51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12.515</v>
      </c>
      <c r="C43" s="1">
        <v>12.515</v>
      </c>
      <c r="D43" s="1">
        <v>12.515</v>
      </c>
      <c r="E43" s="1">
        <v>12.515</v>
      </c>
      <c r="F43" s="1">
        <v>12.515</v>
      </c>
      <c r="G43" s="1">
        <v>12.515</v>
      </c>
    </row>
  </sheetData>
  <printOptions/>
  <pageMargins left="0.708661417322835" right="0.708661417322835" top="0.590551181102362" bottom="0.590551181102362" header="0" footer="0.511811023622047"/>
  <pageSetup horizontalDpi="600" verticalDpi="600"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0.002254</v>
      </c>
      <c r="C4">
        <v>0.003755</v>
      </c>
      <c r="D4">
        <v>0.003754</v>
      </c>
      <c r="E4">
        <v>0.003755</v>
      </c>
      <c r="F4">
        <v>0.002086</v>
      </c>
      <c r="G4">
        <v>0.011703</v>
      </c>
    </row>
    <row r="5" spans="1:7" ht="12.75">
      <c r="A5" t="s">
        <v>13</v>
      </c>
      <c r="B5">
        <v>0.57971</v>
      </c>
      <c r="C5">
        <v>-0.480107</v>
      </c>
      <c r="D5">
        <v>-0.860264</v>
      </c>
      <c r="E5">
        <v>0.766956</v>
      </c>
      <c r="F5">
        <v>0.39873</v>
      </c>
      <c r="G5">
        <v>2.654643</v>
      </c>
    </row>
    <row r="6" spans="1:7" ht="12.75">
      <c r="A6" t="s">
        <v>14</v>
      </c>
      <c r="B6" s="50">
        <v>-51.55061</v>
      </c>
      <c r="C6" s="50">
        <v>-33.73881</v>
      </c>
      <c r="D6" s="50">
        <v>18.05036</v>
      </c>
      <c r="E6" s="50">
        <v>33.4711</v>
      </c>
      <c r="F6" s="50">
        <v>23.69978</v>
      </c>
      <c r="G6" s="50">
        <v>0.0001539805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-1.25568</v>
      </c>
      <c r="C8" s="50">
        <v>-1.385186</v>
      </c>
      <c r="D8" s="50">
        <v>-0.4769438</v>
      </c>
      <c r="E8" s="50">
        <v>-2.742334</v>
      </c>
      <c r="F8" s="50">
        <v>-7.239621</v>
      </c>
      <c r="G8" s="50">
        <v>-2.257151</v>
      </c>
    </row>
    <row r="9" spans="1:7" ht="12.75">
      <c r="A9" t="s">
        <v>17</v>
      </c>
      <c r="B9" s="50">
        <v>-0.2420097</v>
      </c>
      <c r="C9" s="50">
        <v>-0.7914455</v>
      </c>
      <c r="D9" s="50">
        <v>-0.3060594</v>
      </c>
      <c r="E9" s="50">
        <v>-0.4001891</v>
      </c>
      <c r="F9" s="50">
        <v>-1.874715</v>
      </c>
      <c r="G9" s="50">
        <v>-0.6459498</v>
      </c>
    </row>
    <row r="10" spans="1:7" ht="12.75">
      <c r="A10" t="s">
        <v>18</v>
      </c>
      <c r="B10" s="50">
        <v>-0.04223055</v>
      </c>
      <c r="C10" s="50">
        <v>0.4908436</v>
      </c>
      <c r="D10" s="50">
        <v>0.2199061</v>
      </c>
      <c r="E10" s="50">
        <v>0.4224961</v>
      </c>
      <c r="F10" s="50">
        <v>0.7813591</v>
      </c>
      <c r="G10" s="50">
        <v>0.3710426</v>
      </c>
    </row>
    <row r="11" spans="1:7" ht="12.75">
      <c r="A11" t="s">
        <v>19</v>
      </c>
      <c r="B11" s="50">
        <v>3.897153</v>
      </c>
      <c r="C11" s="50">
        <v>3.990578</v>
      </c>
      <c r="D11" s="50">
        <v>4.225233</v>
      </c>
      <c r="E11" s="50">
        <v>3.703414</v>
      </c>
      <c r="F11" s="50">
        <v>14.39697</v>
      </c>
      <c r="G11" s="50">
        <v>5.355471</v>
      </c>
    </row>
    <row r="12" spans="1:7" ht="12.75">
      <c r="A12" t="s">
        <v>20</v>
      </c>
      <c r="B12" s="50">
        <v>0.1051554</v>
      </c>
      <c r="C12" s="50">
        <v>0.009225771</v>
      </c>
      <c r="D12" s="50">
        <v>-0.09351457</v>
      </c>
      <c r="E12" s="50">
        <v>-0.1867993</v>
      </c>
      <c r="F12" s="50">
        <v>-0.1606231</v>
      </c>
      <c r="G12" s="50">
        <v>-0.07151467</v>
      </c>
    </row>
    <row r="13" spans="1:7" ht="12.75">
      <c r="A13" t="s">
        <v>21</v>
      </c>
      <c r="B13" s="50">
        <v>0.04392424</v>
      </c>
      <c r="C13" s="50">
        <v>-0.02355744</v>
      </c>
      <c r="D13" s="50">
        <v>0.1560012</v>
      </c>
      <c r="E13" s="50">
        <v>0.0488919</v>
      </c>
      <c r="F13" s="50">
        <v>-0.1997262</v>
      </c>
      <c r="G13" s="50">
        <v>0.02327692</v>
      </c>
    </row>
    <row r="14" spans="1:7" ht="12.75">
      <c r="A14" t="s">
        <v>22</v>
      </c>
      <c r="B14" s="50">
        <v>0.06247687</v>
      </c>
      <c r="C14" s="50">
        <v>0.05590783</v>
      </c>
      <c r="D14" s="50">
        <v>0.05854555</v>
      </c>
      <c r="E14" s="50">
        <v>0.06605209</v>
      </c>
      <c r="F14" s="50">
        <v>0.1566679</v>
      </c>
      <c r="G14" s="50">
        <v>0.07340051</v>
      </c>
    </row>
    <row r="15" spans="1:7" ht="12.75">
      <c r="A15" t="s">
        <v>23</v>
      </c>
      <c r="B15" s="50">
        <v>-0.2946616</v>
      </c>
      <c r="C15" s="50">
        <v>-0.01318858</v>
      </c>
      <c r="D15" s="50">
        <v>0.03846877</v>
      </c>
      <c r="E15" s="50">
        <v>-0.02248848</v>
      </c>
      <c r="F15" s="50">
        <v>-0.3033795</v>
      </c>
      <c r="G15" s="50">
        <v>-0.08244782</v>
      </c>
    </row>
    <row r="16" spans="1:7" ht="12.75">
      <c r="A16" t="s">
        <v>24</v>
      </c>
      <c r="B16" s="50">
        <v>-0.01212166</v>
      </c>
      <c r="C16" s="50">
        <v>-0.01368668</v>
      </c>
      <c r="D16" s="50">
        <v>-0.03569525</v>
      </c>
      <c r="E16" s="50">
        <v>-0.03440135</v>
      </c>
      <c r="F16" s="50">
        <v>-0.01852746</v>
      </c>
      <c r="G16" s="50">
        <v>-0.0243879</v>
      </c>
    </row>
    <row r="17" spans="1:7" ht="12.75">
      <c r="A17" t="s">
        <v>25</v>
      </c>
      <c r="B17" s="50">
        <v>-0.009882132</v>
      </c>
      <c r="C17" s="50">
        <v>-0.01153024</v>
      </c>
      <c r="D17" s="50">
        <v>-0.01505588</v>
      </c>
      <c r="E17" s="50">
        <v>-0.005175442</v>
      </c>
      <c r="F17" s="50">
        <v>-0.01787473</v>
      </c>
      <c r="G17" s="50">
        <v>-0.01145878</v>
      </c>
    </row>
    <row r="18" spans="1:7" ht="12.75">
      <c r="A18" t="s">
        <v>26</v>
      </c>
      <c r="B18" s="50">
        <v>0.008480788</v>
      </c>
      <c r="C18" s="50">
        <v>0.004085076</v>
      </c>
      <c r="D18" s="50">
        <v>0.003994611</v>
      </c>
      <c r="E18" s="50">
        <v>-0.001516694</v>
      </c>
      <c r="F18" s="50">
        <v>-0.03657073</v>
      </c>
      <c r="G18" s="50">
        <v>-0.002084975</v>
      </c>
    </row>
    <row r="19" spans="1:7" ht="12.75">
      <c r="A19" t="s">
        <v>27</v>
      </c>
      <c r="B19" s="50">
        <v>-0.1960518</v>
      </c>
      <c r="C19" s="50">
        <v>-0.183603</v>
      </c>
      <c r="D19" s="50">
        <v>-0.1870232</v>
      </c>
      <c r="E19" s="50">
        <v>-0.1799587</v>
      </c>
      <c r="F19" s="50">
        <v>-0.1284343</v>
      </c>
      <c r="G19" s="50">
        <v>-0.1779726</v>
      </c>
    </row>
    <row r="20" spans="1:7" ht="12.75">
      <c r="A20" t="s">
        <v>28</v>
      </c>
      <c r="B20" s="50">
        <v>-0.003886276</v>
      </c>
      <c r="C20" s="50">
        <v>-0.003459136</v>
      </c>
      <c r="D20" s="50">
        <v>-0.004982024</v>
      </c>
      <c r="E20" s="50">
        <v>-0.003916194</v>
      </c>
      <c r="F20" s="50">
        <v>-0.005542148</v>
      </c>
      <c r="G20" s="50">
        <v>-0.004275702</v>
      </c>
    </row>
    <row r="21" spans="1:7" ht="12.75">
      <c r="A21" t="s">
        <v>29</v>
      </c>
      <c r="B21" s="50">
        <v>-36.32297</v>
      </c>
      <c r="C21" s="50">
        <v>117.9261</v>
      </c>
      <c r="D21" s="50">
        <v>-23.56394</v>
      </c>
      <c r="E21" s="50">
        <v>-13.03105</v>
      </c>
      <c r="F21" s="50">
        <v>-107.164</v>
      </c>
      <c r="G21" s="50">
        <v>0.001649079</v>
      </c>
    </row>
    <row r="22" spans="1:7" ht="12.75">
      <c r="A22" t="s">
        <v>30</v>
      </c>
      <c r="B22" s="50">
        <v>11.5942</v>
      </c>
      <c r="C22" s="50">
        <v>-9.602142</v>
      </c>
      <c r="D22" s="50">
        <v>-17.2053</v>
      </c>
      <c r="E22" s="50">
        <v>15.33912</v>
      </c>
      <c r="F22" s="50">
        <v>7.97461</v>
      </c>
      <c r="G22" s="50">
        <v>0</v>
      </c>
    </row>
    <row r="23" spans="1:7" ht="12.75">
      <c r="A23" t="s">
        <v>31</v>
      </c>
      <c r="B23" s="50">
        <v>3.438279</v>
      </c>
      <c r="C23" s="50">
        <v>0.1399564</v>
      </c>
      <c r="D23" s="50">
        <v>-1.148475</v>
      </c>
      <c r="E23" s="50">
        <v>1.343009</v>
      </c>
      <c r="F23" s="50">
        <v>8.514392</v>
      </c>
      <c r="G23" s="50">
        <v>1.715353</v>
      </c>
    </row>
    <row r="24" spans="1:7" ht="12.75">
      <c r="A24" t="s">
        <v>32</v>
      </c>
      <c r="B24" s="50">
        <v>-0.06885813</v>
      </c>
      <c r="C24" s="50">
        <v>0.08863658</v>
      </c>
      <c r="D24" s="50">
        <v>-0.5905635</v>
      </c>
      <c r="E24" s="50">
        <v>-0.4827113</v>
      </c>
      <c r="F24" s="50">
        <v>-0.7193336</v>
      </c>
      <c r="G24" s="50">
        <v>-0.3430193</v>
      </c>
    </row>
    <row r="25" spans="1:7" ht="12.75">
      <c r="A25" t="s">
        <v>33</v>
      </c>
      <c r="B25" s="50">
        <v>0.7365328</v>
      </c>
      <c r="C25" s="50">
        <v>1.272454</v>
      </c>
      <c r="D25" s="50">
        <v>0.1450579</v>
      </c>
      <c r="E25" s="50">
        <v>1.173487</v>
      </c>
      <c r="F25" s="50">
        <v>-0.9324064</v>
      </c>
      <c r="G25" s="50">
        <v>0.6052654</v>
      </c>
    </row>
    <row r="26" spans="1:7" ht="12.75">
      <c r="A26" t="s">
        <v>34</v>
      </c>
      <c r="B26" s="50">
        <v>0.5933564</v>
      </c>
      <c r="C26" s="50">
        <v>-0.001174647</v>
      </c>
      <c r="D26" s="50">
        <v>-0.08568291</v>
      </c>
      <c r="E26" s="50">
        <v>0.08180498</v>
      </c>
      <c r="F26" s="50">
        <v>1.96624</v>
      </c>
      <c r="G26" s="50">
        <v>0.3473585</v>
      </c>
    </row>
    <row r="27" spans="1:7" ht="12.75">
      <c r="A27" t="s">
        <v>35</v>
      </c>
      <c r="B27" s="50">
        <v>0.1143628</v>
      </c>
      <c r="C27" s="50">
        <v>0.2604307</v>
      </c>
      <c r="D27" s="50">
        <v>-0.08426291</v>
      </c>
      <c r="E27" s="50">
        <v>0.2780931</v>
      </c>
      <c r="F27" s="50">
        <v>0.8497067</v>
      </c>
      <c r="G27" s="50">
        <v>0.2394238</v>
      </c>
    </row>
    <row r="28" spans="1:7" ht="12.75">
      <c r="A28" t="s">
        <v>36</v>
      </c>
      <c r="B28" s="50">
        <v>-0.03790522</v>
      </c>
      <c r="C28" s="50">
        <v>-0.2240803</v>
      </c>
      <c r="D28" s="50">
        <v>-0.3458662</v>
      </c>
      <c r="E28" s="50">
        <v>-0.2604638</v>
      </c>
      <c r="F28" s="50">
        <v>-0.1875502</v>
      </c>
      <c r="G28" s="50">
        <v>-0.2303602</v>
      </c>
    </row>
    <row r="29" spans="1:7" ht="12.75">
      <c r="A29" t="s">
        <v>37</v>
      </c>
      <c r="B29" s="50">
        <v>0.08515052</v>
      </c>
      <c r="C29" s="50">
        <v>0.06420254</v>
      </c>
      <c r="D29" s="50">
        <v>0.1248335</v>
      </c>
      <c r="E29" s="50">
        <v>0.103155</v>
      </c>
      <c r="F29" s="50">
        <v>0.1568708</v>
      </c>
      <c r="G29" s="50">
        <v>0.103577</v>
      </c>
    </row>
    <row r="30" spans="1:7" ht="12.75">
      <c r="A30" t="s">
        <v>38</v>
      </c>
      <c r="B30" s="50">
        <v>0.1078659</v>
      </c>
      <c r="C30" s="50">
        <v>0.08428235</v>
      </c>
      <c r="D30" s="50">
        <v>0.03025938</v>
      </c>
      <c r="E30" s="50">
        <v>0.0198833</v>
      </c>
      <c r="F30" s="50">
        <v>0.3104729</v>
      </c>
      <c r="G30" s="50">
        <v>0.08942867</v>
      </c>
    </row>
    <row r="31" spans="1:7" ht="12.75">
      <c r="A31" t="s">
        <v>39</v>
      </c>
      <c r="B31" s="50">
        <v>0.01187034</v>
      </c>
      <c r="C31" s="50">
        <v>0.01018379</v>
      </c>
      <c r="D31" s="50">
        <v>0.03386949</v>
      </c>
      <c r="E31" s="50">
        <v>0.02442407</v>
      </c>
      <c r="F31" s="50">
        <v>0.05840241</v>
      </c>
      <c r="G31" s="50">
        <v>0.025998</v>
      </c>
    </row>
    <row r="32" spans="1:7" ht="12.75">
      <c r="A32" t="s">
        <v>40</v>
      </c>
      <c r="B32" s="50">
        <v>-0.003901219</v>
      </c>
      <c r="C32" s="50">
        <v>-0.04263088</v>
      </c>
      <c r="D32" s="50">
        <v>-0.05448903</v>
      </c>
      <c r="E32" s="50">
        <v>-0.04031422</v>
      </c>
      <c r="F32" s="50">
        <v>-0.01847196</v>
      </c>
      <c r="G32" s="50">
        <v>-0.03610262</v>
      </c>
    </row>
    <row r="33" spans="1:7" ht="12.75">
      <c r="A33" t="s">
        <v>41</v>
      </c>
      <c r="B33" s="50">
        <v>0.06852665</v>
      </c>
      <c r="C33" s="50">
        <v>0.03110652</v>
      </c>
      <c r="D33" s="50">
        <v>0.06520085</v>
      </c>
      <c r="E33" s="50">
        <v>0.06194219</v>
      </c>
      <c r="F33" s="50">
        <v>0.03148969</v>
      </c>
      <c r="G33" s="50">
        <v>0.05218617</v>
      </c>
    </row>
    <row r="34" spans="1:7" ht="12.75">
      <c r="A34" t="s">
        <v>42</v>
      </c>
      <c r="B34" s="50">
        <v>0.00666374</v>
      </c>
      <c r="C34" s="50">
        <v>0.008025802</v>
      </c>
      <c r="D34" s="50">
        <v>0.007878563</v>
      </c>
      <c r="E34" s="50">
        <v>0.005014492</v>
      </c>
      <c r="F34" s="50">
        <v>-0.0133376</v>
      </c>
      <c r="G34" s="50">
        <v>0.004211036</v>
      </c>
    </row>
    <row r="35" spans="1:7" ht="12.75">
      <c r="A35" t="s">
        <v>43</v>
      </c>
      <c r="B35" s="50">
        <v>0.002205368</v>
      </c>
      <c r="C35" s="50">
        <v>0.000291915</v>
      </c>
      <c r="D35" s="50">
        <v>0.005591444</v>
      </c>
      <c r="E35" s="50">
        <v>0.003700283</v>
      </c>
      <c r="F35" s="50">
        <v>0.009474875</v>
      </c>
      <c r="G35" s="50">
        <v>0.003890969</v>
      </c>
    </row>
    <row r="36" spans="1:6" ht="12.75">
      <c r="A36" t="s">
        <v>44</v>
      </c>
      <c r="B36" s="50">
        <v>17.95349</v>
      </c>
      <c r="C36" s="50">
        <v>17.95654</v>
      </c>
      <c r="D36" s="50">
        <v>17.97485</v>
      </c>
      <c r="E36" s="50">
        <v>17.99011</v>
      </c>
      <c r="F36" s="50">
        <v>18.00842</v>
      </c>
    </row>
    <row r="37" spans="1:6" ht="12.75">
      <c r="A37" t="s">
        <v>45</v>
      </c>
      <c r="B37" s="50">
        <v>0.05747477</v>
      </c>
      <c r="C37" s="50">
        <v>0.1536051</v>
      </c>
      <c r="D37" s="50">
        <v>0.2070109</v>
      </c>
      <c r="E37" s="50">
        <v>0.2334595</v>
      </c>
      <c r="F37" s="50">
        <v>0.2614339</v>
      </c>
    </row>
    <row r="38" spans="1:7" ht="12.75">
      <c r="A38" t="s">
        <v>54</v>
      </c>
      <c r="B38" s="50">
        <v>8.770751E-05</v>
      </c>
      <c r="C38" s="50">
        <v>5.754841E-05</v>
      </c>
      <c r="D38" s="50">
        <v>-3.075444E-05</v>
      </c>
      <c r="E38" s="50">
        <v>-5.686676E-05</v>
      </c>
      <c r="F38" s="50">
        <v>-4.014433E-05</v>
      </c>
      <c r="G38" s="50">
        <v>-5.286209E-05</v>
      </c>
    </row>
    <row r="39" spans="1:7" ht="12.75">
      <c r="A39" t="s">
        <v>55</v>
      </c>
      <c r="B39" s="50">
        <v>6.164736E-05</v>
      </c>
      <c r="C39" s="50">
        <v>-0.0002004191</v>
      </c>
      <c r="D39" s="50">
        <v>4.000579E-05</v>
      </c>
      <c r="E39" s="50">
        <v>2.224002E-05</v>
      </c>
      <c r="F39" s="50">
        <v>0.0001822107</v>
      </c>
      <c r="G39" s="50">
        <v>0.0005597811</v>
      </c>
    </row>
    <row r="40" spans="2:5" ht="12.75">
      <c r="B40" t="s">
        <v>46</v>
      </c>
      <c r="C40">
        <v>-0.003755</v>
      </c>
      <c r="D40" t="s">
        <v>47</v>
      </c>
      <c r="E40">
        <v>3.116471</v>
      </c>
    </row>
    <row r="42" ht="12.75">
      <c r="A42" t="s">
        <v>48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12.515</v>
      </c>
      <c r="C44">
        <v>12.515</v>
      </c>
      <c r="D44">
        <v>12.515</v>
      </c>
      <c r="E44">
        <v>12.515</v>
      </c>
      <c r="F44">
        <v>12.515</v>
      </c>
      <c r="J44">
        <v>12.515</v>
      </c>
    </row>
    <row r="50" spans="1:7" ht="12.75">
      <c r="A50" t="s">
        <v>56</v>
      </c>
      <c r="B50">
        <f>-0.017/(B7*B7+B22*B22)*(B21*B22+B6*B7)</f>
        <v>8.770751218115291E-05</v>
      </c>
      <c r="C50">
        <f>-0.017/(C7*C7+C22*C22)*(C21*C22+C6*C7)</f>
        <v>5.754842227651386E-05</v>
      </c>
      <c r="D50">
        <f>-0.017/(D7*D7+D22*D22)*(D21*D22+D6*D7)</f>
        <v>-3.0754443151645185E-05</v>
      </c>
      <c r="E50">
        <f>-0.017/(E7*E7+E22*E22)*(E21*E22+E6*E7)</f>
        <v>-5.686675577626021E-05</v>
      </c>
      <c r="F50">
        <f>-0.017/(F7*F7+F22*F22)*(F21*F22+F6*F7)</f>
        <v>-4.014431998243191E-05</v>
      </c>
      <c r="G50">
        <f>(B50*B$4+C50*C$4+D50*D$4+E50*E$4+F50*F$4)/SUM(B$4:F$4)</f>
        <v>6.787740900679852E-08</v>
      </c>
    </row>
    <row r="51" spans="1:7" ht="12.75">
      <c r="A51" t="s">
        <v>57</v>
      </c>
      <c r="B51">
        <f>-0.017/(B7*B7+B22*B22)*(B21*B7-B6*B22)</f>
        <v>6.164735915622692E-05</v>
      </c>
      <c r="C51">
        <f>-0.017/(C7*C7+C22*C22)*(C21*C7-C6*C22)</f>
        <v>-0.00020041911118774252</v>
      </c>
      <c r="D51">
        <f>-0.017/(D7*D7+D22*D22)*(D21*D7-D6*D22)</f>
        <v>4.00057840579243E-05</v>
      </c>
      <c r="E51">
        <f>-0.017/(E7*E7+E22*E22)*(E21*E7-E6*E22)</f>
        <v>2.2240013599086277E-05</v>
      </c>
      <c r="F51">
        <f>-0.017/(F7*F7+F22*F22)*(F21*F7-F6*F22)</f>
        <v>0.0001822108135295575</v>
      </c>
      <c r="G51">
        <f>(B51*B$4+C51*C$4+D51*D$4+E51*E$4+F51*F$4)/SUM(B$4:F$4)</f>
        <v>1.0516948784674419E-08</v>
      </c>
    </row>
    <row r="58" ht="12.75">
      <c r="A58" t="s">
        <v>59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61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64</v>
      </c>
      <c r="B62">
        <f>B7+(2/0.017)*(B8*B50-B23*B51)</f>
        <v>9999.962106660083</v>
      </c>
      <c r="C62">
        <f>C7+(2/0.017)*(C8*C50-C23*C51)</f>
        <v>9999.993921725698</v>
      </c>
      <c r="D62">
        <f>D7+(2/0.017)*(D8*D50-D23*D51)</f>
        <v>10000.007131033391</v>
      </c>
      <c r="E62">
        <f>E7+(2/0.017)*(E8*E50-E23*E51)</f>
        <v>10000.014832835224</v>
      </c>
      <c r="F62">
        <f>F7+(2/0.017)*(F8*F50-F23*F51)</f>
        <v>9999.851672396346</v>
      </c>
    </row>
    <row r="63" spans="1:6" ht="12.75">
      <c r="A63" t="s">
        <v>65</v>
      </c>
      <c r="B63">
        <f>B8+(3/0.017)*(B9*B50-B24*B51)</f>
        <v>-1.2586766729717243</v>
      </c>
      <c r="C63">
        <f>C8+(3/0.017)*(C9*C50-C24*C51)</f>
        <v>-1.3900887015165633</v>
      </c>
      <c r="D63">
        <f>D8+(3/0.017)*(D9*D50-D24*D51)</f>
        <v>-0.4711134513637967</v>
      </c>
      <c r="E63">
        <f>E8+(3/0.017)*(E9*E50-E24*E51)</f>
        <v>-2.7364234773487435</v>
      </c>
      <c r="F63">
        <f>F8+(3/0.017)*(F9*F50-F24*F51)</f>
        <v>-7.203209908360409</v>
      </c>
    </row>
    <row r="64" spans="1:6" ht="12.75">
      <c r="A64" t="s">
        <v>66</v>
      </c>
      <c r="B64">
        <f>B9+(4/0.017)*(B10*B50-B25*B51)</f>
        <v>-0.253564814948349</v>
      </c>
      <c r="C64">
        <f>C9+(4/0.017)*(C10*C50-C25*C51)</f>
        <v>-0.7247934118889855</v>
      </c>
      <c r="D64">
        <f>D9+(4/0.017)*(D10*D50-D25*D51)</f>
        <v>-0.3090161634528108</v>
      </c>
      <c r="E64">
        <f>E9+(4/0.017)*(E10*E50-E25*E51)</f>
        <v>-0.41198306455846434</v>
      </c>
      <c r="F64">
        <f>F9+(4/0.017)*(F10*F50-F25*F51)</f>
        <v>-1.8421203178935102</v>
      </c>
    </row>
    <row r="65" spans="1:6" ht="12.75">
      <c r="A65" t="s">
        <v>67</v>
      </c>
      <c r="B65">
        <f>B10+(5/0.017)*(B11*B50-B26*B51)</f>
        <v>0.047543196800256114</v>
      </c>
      <c r="C65">
        <f>C10+(5/0.017)*(C11*C50-C26*C51)</f>
        <v>0.5583189076951961</v>
      </c>
      <c r="D65">
        <f>D10+(5/0.017)*(D11*D50-D26*D51)</f>
        <v>0.1826952540864586</v>
      </c>
      <c r="E65">
        <f>E10+(5/0.017)*(E11*E50-E26*E51)</f>
        <v>0.36001948725174826</v>
      </c>
      <c r="F65">
        <f>F10+(5/0.017)*(F11*F50-F26*F51)</f>
        <v>0.505998288102403</v>
      </c>
    </row>
    <row r="66" spans="1:6" ht="12.75">
      <c r="A66" t="s">
        <v>68</v>
      </c>
      <c r="B66">
        <f>B11+(6/0.017)*(B12*B50-B27*B51)</f>
        <v>3.897919854324954</v>
      </c>
      <c r="C66">
        <f>C11+(6/0.017)*(C12*C50-C27*C51)</f>
        <v>4.00918725340659</v>
      </c>
      <c r="D66">
        <f>D11+(6/0.017)*(D12*D50-D27*D51)</f>
        <v>4.227437820814753</v>
      </c>
      <c r="E66">
        <f>E11+(6/0.017)*(E12*E50-E27*E51)</f>
        <v>3.7049803091222815</v>
      </c>
      <c r="F66">
        <f>F11+(6/0.017)*(F12*F50-F27*F51)</f>
        <v>14.344601419783924</v>
      </c>
    </row>
    <row r="67" spans="1:6" ht="12.75">
      <c r="A67" t="s">
        <v>69</v>
      </c>
      <c r="B67">
        <f>B12+(7/0.017)*(B13*B50-B28*B51)</f>
        <v>0.1077039116283874</v>
      </c>
      <c r="C67">
        <f>C12+(7/0.017)*(C13*C50-C28*C51)</f>
        <v>-0.009824798203464376</v>
      </c>
      <c r="D67">
        <f>D12+(7/0.017)*(D13*D50-D28*D51)</f>
        <v>-0.0897926623934103</v>
      </c>
      <c r="E67">
        <f>E12+(7/0.017)*(E13*E50-E28*E51)</f>
        <v>-0.1855589021752161</v>
      </c>
      <c r="F67">
        <f>F12+(7/0.017)*(F13*F50-F28*F51)</f>
        <v>-0.14325011005828558</v>
      </c>
    </row>
    <row r="68" spans="1:6" ht="12.75">
      <c r="A68" t="s">
        <v>70</v>
      </c>
      <c r="B68">
        <f>B13+(8/0.017)*(B14*B50-B29*B51)</f>
        <v>0.044032657010722745</v>
      </c>
      <c r="C68">
        <f>C13+(8/0.017)*(C14*C50-C29*C51)</f>
        <v>-0.015988111335435748</v>
      </c>
      <c r="D68">
        <f>D13+(8/0.017)*(D14*D50-D29*D51)</f>
        <v>0.15280374219602275</v>
      </c>
      <c r="E68">
        <f>E13+(8/0.017)*(E14*E50-E29*E51)</f>
        <v>0.04604468274195045</v>
      </c>
      <c r="F68">
        <f>F13+(8/0.017)*(F14*F50-F29*F51)</f>
        <v>-0.21613696818616854</v>
      </c>
    </row>
    <row r="69" spans="1:6" ht="12.75">
      <c r="A69" t="s">
        <v>71</v>
      </c>
      <c r="B69">
        <f>B14+(9/0.017)*(B15*B50-B30*B51)</f>
        <v>0.045274331544473585</v>
      </c>
      <c r="C69">
        <f>C14+(9/0.017)*(C15*C50-C30*C51)</f>
        <v>0.06444873031427764</v>
      </c>
      <c r="D69">
        <f>D14+(9/0.017)*(D15*D50-D30*D51)</f>
        <v>0.05727833103536656</v>
      </c>
      <c r="E69">
        <f>E14+(9/0.017)*(E15*E50-E30*E51)</f>
        <v>0.0664950181375236</v>
      </c>
      <c r="F69">
        <f>F14+(9/0.017)*(F15*F50-F30*F51)</f>
        <v>0.13316595860741548</v>
      </c>
    </row>
    <row r="70" spans="1:6" ht="12.75">
      <c r="A70" t="s">
        <v>72</v>
      </c>
      <c r="B70">
        <f>B15+(10/0.017)*(B16*B50-B31*B51)</f>
        <v>-0.2957174445619955</v>
      </c>
      <c r="C70">
        <f>C15+(10/0.017)*(C16*C50-C31*C51)</f>
        <v>-0.012451298058753469</v>
      </c>
      <c r="D70">
        <f>D15+(10/0.017)*(D16*D50-D31*D51)</f>
        <v>0.03831748296106867</v>
      </c>
      <c r="E70">
        <f>E15+(10/0.017)*(E16*E50-E31*E51)</f>
        <v>-0.021657243811836112</v>
      </c>
      <c r="F70">
        <f>F15+(10/0.017)*(F16*F50-F31*F51)</f>
        <v>-0.30920172256205003</v>
      </c>
    </row>
    <row r="71" spans="1:6" ht="12.75">
      <c r="A71" t="s">
        <v>73</v>
      </c>
      <c r="B71">
        <f>B16+(11/0.017)*(B17*B50-B32*B51)</f>
        <v>-0.0125268724119519</v>
      </c>
      <c r="C71">
        <f>C16+(11/0.017)*(C17*C50-C32*C51)</f>
        <v>-0.01964453248184879</v>
      </c>
      <c r="D71">
        <f>D16+(11/0.017)*(D17*D50-D32*D51)</f>
        <v>-0.03398513074671169</v>
      </c>
      <c r="E71">
        <f>E16+(11/0.017)*(E17*E50-E32*E51)</f>
        <v>-0.033630768037051034</v>
      </c>
      <c r="F71">
        <f>F16+(11/0.017)*(F17*F50-F32*F51)</f>
        <v>-0.015885286050714396</v>
      </c>
    </row>
    <row r="72" spans="1:6" ht="12.75">
      <c r="A72" t="s">
        <v>74</v>
      </c>
      <c r="B72">
        <f>B17+(12/0.017)*(B18*B50-B33*B51)</f>
        <v>-0.012339067191181611</v>
      </c>
      <c r="C72">
        <f>C17+(12/0.017)*(C18*C50-C33*C51)</f>
        <v>-0.00696358298643055</v>
      </c>
      <c r="D72">
        <f>D17+(12/0.017)*(D18*D50-D33*D51)</f>
        <v>-0.01698383046758039</v>
      </c>
      <c r="E72">
        <f>E17+(12/0.017)*(E18*E50-E33*E51)</f>
        <v>-0.006086980127533082</v>
      </c>
      <c r="F72">
        <f>F17+(12/0.017)*(F18*F50-F33*F51)</f>
        <v>-0.02088860407923467</v>
      </c>
    </row>
    <row r="73" spans="1:6" ht="12.75">
      <c r="A73" t="s">
        <v>75</v>
      </c>
      <c r="B73">
        <f>B18+(13/0.017)*(B19*B50-B34*B51)</f>
        <v>-0.00498263723097816</v>
      </c>
      <c r="C73">
        <f>C18+(13/0.017)*(C19*C50-C34*C51)</f>
        <v>-0.002764806666690445</v>
      </c>
      <c r="D73">
        <f>D18+(13/0.017)*(D19*D50-D34*D51)</f>
        <v>0.008152015804168366</v>
      </c>
      <c r="E73">
        <f>E18+(13/0.017)*(E19*E50-E34*E51)</f>
        <v>0.006223769878925293</v>
      </c>
      <c r="F73">
        <f>F18+(13/0.017)*(F19*F50-F34*F51)</f>
        <v>-0.030769546848713577</v>
      </c>
    </row>
    <row r="74" spans="1:6" ht="12.75">
      <c r="A74" t="s">
        <v>76</v>
      </c>
      <c r="B74">
        <f>B19+(14/0.017)*(B20*B50-B35*B51)</f>
        <v>-0.19644446764581633</v>
      </c>
      <c r="C74">
        <f>C19+(14/0.017)*(C20*C50-C35*C51)</f>
        <v>-0.18371875733185677</v>
      </c>
      <c r="D74">
        <f>D19+(14/0.017)*(D20*D50-D35*D51)</f>
        <v>-0.1870812347166394</v>
      </c>
      <c r="E74">
        <f>E19+(14/0.017)*(E20*E50-E35*E51)</f>
        <v>-0.17984307078532824</v>
      </c>
      <c r="F74">
        <f>F19+(14/0.017)*(F20*F50-F35*F51)</f>
        <v>-0.12967283793340847</v>
      </c>
    </row>
    <row r="75" spans="1:6" ht="12.75">
      <c r="A75" t="s">
        <v>77</v>
      </c>
      <c r="B75" s="50">
        <f>B20</f>
        <v>-0.003886276</v>
      </c>
      <c r="C75" s="50">
        <f>C20</f>
        <v>-0.003459136</v>
      </c>
      <c r="D75" s="50">
        <f>D20</f>
        <v>-0.004982024</v>
      </c>
      <c r="E75" s="50">
        <f>E20</f>
        <v>-0.003916194</v>
      </c>
      <c r="F75" s="50">
        <f>F20</f>
        <v>-0.005542148</v>
      </c>
    </row>
    <row r="78" ht="12.75">
      <c r="A78" t="s">
        <v>59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78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79</v>
      </c>
      <c r="B82">
        <f>B22+(2/0.017)*(B8*B51+B23*B50)</f>
        <v>11.620571004862285</v>
      </c>
      <c r="C82">
        <f>C22+(2/0.017)*(C8*C51+C23*C50)</f>
        <v>-9.5685335274168</v>
      </c>
      <c r="D82">
        <f>D22+(2/0.017)*(D8*D51+D23*D50)</f>
        <v>-17.203389388420234</v>
      </c>
      <c r="E82">
        <f>E22+(2/0.017)*(E8*E51+E23*E50)</f>
        <v>15.322959751733935</v>
      </c>
      <c r="F82">
        <f>F22+(2/0.017)*(F8*F51+F23*F50)</f>
        <v>7.779205093063585</v>
      </c>
    </row>
    <row r="83" spans="1:6" ht="12.75">
      <c r="A83" t="s">
        <v>80</v>
      </c>
      <c r="B83">
        <f>B23+(3/0.017)*(B9*B51+B24*B50)</f>
        <v>3.4345804174992463</v>
      </c>
      <c r="C83">
        <f>C23+(3/0.017)*(C9*C51+C24*C50)</f>
        <v>0.1688484645291514</v>
      </c>
      <c r="D83">
        <f>D23+(3/0.017)*(D9*D51+D24*D50)</f>
        <v>-1.1474305931783138</v>
      </c>
      <c r="E83">
        <f>E23+(3/0.017)*(E9*E51+E24*E50)</f>
        <v>1.3462825319849414</v>
      </c>
      <c r="F83">
        <f>F23+(3/0.017)*(F9*F51+F24*F50)</f>
        <v>8.459206790516433</v>
      </c>
    </row>
    <row r="84" spans="1:6" ht="12.75">
      <c r="A84" t="s">
        <v>81</v>
      </c>
      <c r="B84">
        <f>B24+(4/0.017)*(B10*B51+B25*B50)</f>
        <v>-0.05427082231891679</v>
      </c>
      <c r="C84">
        <f>C24+(4/0.017)*(C10*C51+C25*C50)</f>
        <v>0.08271970519417585</v>
      </c>
      <c r="D84">
        <f>D24+(4/0.017)*(D10*D51+D25*D50)</f>
        <v>-0.5895431844681475</v>
      </c>
      <c r="E84">
        <f>E24+(4/0.017)*(E10*E51+E25*E50)</f>
        <v>-0.4962021422649542</v>
      </c>
      <c r="F84">
        <f>F24+(4/0.017)*(F10*F51+F25*F50)</f>
        <v>-0.6770270357305905</v>
      </c>
    </row>
    <row r="85" spans="1:6" ht="12.75">
      <c r="A85" t="s">
        <v>82</v>
      </c>
      <c r="B85">
        <f>B25+(5/0.017)*(B11*B51+B26*B50)</f>
        <v>0.8225007424583919</v>
      </c>
      <c r="C85">
        <f>C25+(5/0.017)*(C11*C51+C26*C50)</f>
        <v>1.0372023250097233</v>
      </c>
      <c r="D85">
        <f>D25+(5/0.017)*(D11*D51+D26*D50)</f>
        <v>0.19554874975796416</v>
      </c>
      <c r="E85">
        <f>E25+(5/0.017)*(E11*E51+E26*E50)</f>
        <v>1.196343468795325</v>
      </c>
      <c r="F85">
        <f>F25+(5/0.017)*(F11*F51+F26*F50)</f>
        <v>-0.18406809166518345</v>
      </c>
    </row>
    <row r="86" spans="1:6" ht="12.75">
      <c r="A86" t="s">
        <v>83</v>
      </c>
      <c r="B86">
        <f>B26+(6/0.017)*(B12*B51+B27*B50)</f>
        <v>0.5991845280182662</v>
      </c>
      <c r="C86">
        <f>C26+(6/0.017)*(C12*C51+C27*C50)</f>
        <v>0.0034624194965387463</v>
      </c>
      <c r="D86">
        <f>D26+(6/0.017)*(D12*D51+D27*D50)</f>
        <v>-0.08608867405351851</v>
      </c>
      <c r="E86">
        <f>E26+(6/0.017)*(E12*E51+E27*E50)</f>
        <v>0.07475721363303663</v>
      </c>
      <c r="F86">
        <f>F26+(6/0.017)*(F12*F51+F27*F50)</f>
        <v>1.943871236454592</v>
      </c>
    </row>
    <row r="87" spans="1:6" ht="12.75">
      <c r="A87" t="s">
        <v>84</v>
      </c>
      <c r="B87">
        <f>B27+(7/0.017)*(B13*B51+B28*B50)</f>
        <v>0.11410884035167383</v>
      </c>
      <c r="C87">
        <f>C27+(7/0.017)*(C13*C51+C28*C50)</f>
        <v>0.2570648914240515</v>
      </c>
      <c r="D87">
        <f>D27+(7/0.017)*(D13*D51+D28*D50)</f>
        <v>-0.07731319770931364</v>
      </c>
      <c r="E87">
        <f>E27+(7/0.017)*(E13*E51+E28*E50)</f>
        <v>0.2846397832216643</v>
      </c>
      <c r="F87">
        <f>F27+(7/0.017)*(F13*F51+F28*F50)</f>
        <v>0.8378218537055774</v>
      </c>
    </row>
    <row r="88" spans="1:6" ht="12.75">
      <c r="A88" t="s">
        <v>85</v>
      </c>
      <c r="B88">
        <f>B28+(8/0.017)*(B14*B51+B29*B50)</f>
        <v>-0.032578220322833695</v>
      </c>
      <c r="C88">
        <f>C28+(8/0.017)*(C14*C51+C29*C50)</f>
        <v>-0.22761453186536032</v>
      </c>
      <c r="D88">
        <f>D28+(8/0.017)*(D14*D51+D29*D50)</f>
        <v>-0.3465706819521499</v>
      </c>
      <c r="E88">
        <f>E28+(8/0.017)*(E14*E51+E29*E50)</f>
        <v>-0.2625330192057657</v>
      </c>
      <c r="F88">
        <f>F28+(8/0.017)*(F14*F51+F29*F50)</f>
        <v>-0.1770800287426507</v>
      </c>
    </row>
    <row r="89" spans="1:6" ht="12.75">
      <c r="A89" t="s">
        <v>86</v>
      </c>
      <c r="B89">
        <f>B29+(9/0.017)*(B15*B51+B30*B50)</f>
        <v>0.0805422766047584</v>
      </c>
      <c r="C89">
        <f>C29+(9/0.017)*(C15*C51+C30*C50)</f>
        <v>0.0681697186910099</v>
      </c>
      <c r="D89">
        <f>D29+(9/0.017)*(D15*D51+D30*D50)</f>
        <v>0.1251555744889541</v>
      </c>
      <c r="E89">
        <f>E29+(9/0.017)*(E15*E51+E30*E50)</f>
        <v>0.10229161260027411</v>
      </c>
      <c r="F89">
        <f>F29+(9/0.017)*(F15*F51+F30*F50)</f>
        <v>0.12100699173411908</v>
      </c>
    </row>
    <row r="90" spans="1:6" ht="12.75">
      <c r="A90" t="s">
        <v>87</v>
      </c>
      <c r="B90">
        <f>B30+(10/0.017)*(B16*B51+B31*B50)</f>
        <v>0.10803875274267927</v>
      </c>
      <c r="C90">
        <f>C30+(10/0.017)*(C16*C51+C31*C50)</f>
        <v>0.0862406636988273</v>
      </c>
      <c r="D90">
        <f>D30+(10/0.017)*(D16*D51+D31*D50)</f>
        <v>0.028806642489309506</v>
      </c>
      <c r="E90">
        <f>E30+(10/0.017)*(E16*E51+E31*E50)</f>
        <v>0.01861623875554164</v>
      </c>
      <c r="F90">
        <f>F30+(10/0.017)*(F16*F51+F31*F50)</f>
        <v>0.30710794200351677</v>
      </c>
    </row>
    <row r="91" spans="1:6" ht="12.75">
      <c r="A91" t="s">
        <v>88</v>
      </c>
      <c r="B91">
        <f>B31+(11/0.017)*(B17*B51+B32*B50)</f>
        <v>0.011254745347672472</v>
      </c>
      <c r="C91">
        <f>C31+(11/0.017)*(C17*C51+C32*C50)</f>
        <v>0.010091610367737744</v>
      </c>
      <c r="D91">
        <f>D31+(11/0.017)*(D17*D51+D32*D50)</f>
        <v>0.03456408014152082</v>
      </c>
      <c r="E91">
        <f>E31+(11/0.017)*(E17*E51+E32*E50)</f>
        <v>0.025832999825204737</v>
      </c>
      <c r="F91">
        <f>F31+(11/0.017)*(F17*F51+F32*F50)</f>
        <v>0.05677478217401391</v>
      </c>
    </row>
    <row r="92" spans="1:6" ht="12.75">
      <c r="A92" t="s">
        <v>89</v>
      </c>
      <c r="B92">
        <f>B32+(12/0.017)*(B18*B51+B33*B50)</f>
        <v>0.0007103952400275915</v>
      </c>
      <c r="C92">
        <f>C32+(12/0.017)*(C18*C51+C33*C50)</f>
        <v>-0.04194518316649992</v>
      </c>
      <c r="D92">
        <f>D32+(12/0.017)*(D18*D51+D33*D50)</f>
        <v>-0.05579167114567238</v>
      </c>
      <c r="E92">
        <f>E32+(12/0.017)*(E18*E51+E33*E50)</f>
        <v>-0.04282446660199696</v>
      </c>
      <c r="F92">
        <f>F32+(12/0.017)*(F18*F51+F33*F50)</f>
        <v>-0.024067993874948738</v>
      </c>
    </row>
    <row r="93" spans="1:6" ht="12.75">
      <c r="A93" t="s">
        <v>90</v>
      </c>
      <c r="B93">
        <f>B33+(13/0.017)*(B19*B51+B34*B50)</f>
        <v>0.05973129684012732</v>
      </c>
      <c r="C93">
        <f>C33+(13/0.017)*(C19*C51+C34*C50)</f>
        <v>0.059599019416593416</v>
      </c>
      <c r="D93">
        <f>D33+(13/0.017)*(D19*D51+D34*D50)</f>
        <v>0.05929402426929484</v>
      </c>
      <c r="E93">
        <f>E33+(13/0.017)*(E19*E51+E34*E50)</f>
        <v>0.05866355801450949</v>
      </c>
      <c r="F93">
        <f>F33+(13/0.017)*(F19*F51+F34*F50)</f>
        <v>0.014003398101369396</v>
      </c>
    </row>
    <row r="94" spans="1:6" ht="12.75">
      <c r="A94" t="s">
        <v>91</v>
      </c>
      <c r="B94">
        <f>B34+(14/0.017)*(B20*B51+B35*B50)</f>
        <v>0.006625733037482576</v>
      </c>
      <c r="C94">
        <f>C34+(14/0.017)*(C20*C51+C35*C50)</f>
        <v>0.008610570643765247</v>
      </c>
      <c r="D94">
        <f>D34+(14/0.017)*(D20*D51+D35*D50)</f>
        <v>0.00757280998110082</v>
      </c>
      <c r="E94">
        <f>E34+(14/0.017)*(E20*E51+E35*E50)</f>
        <v>0.004769476107957064</v>
      </c>
      <c r="F94">
        <f>F34+(14/0.017)*(F20*F51+F35*F50)</f>
        <v>-0.014482471996120386</v>
      </c>
    </row>
    <row r="95" spans="1:6" ht="12.75">
      <c r="A95" t="s">
        <v>92</v>
      </c>
      <c r="B95" s="50">
        <f>B35</f>
        <v>0.002205368</v>
      </c>
      <c r="C95" s="50">
        <f>C35</f>
        <v>0.000291915</v>
      </c>
      <c r="D95" s="50">
        <f>D35</f>
        <v>0.005591444</v>
      </c>
      <c r="E95" s="50">
        <f>E35</f>
        <v>0.003700283</v>
      </c>
      <c r="F95" s="50">
        <f>F35</f>
        <v>0.009474875</v>
      </c>
    </row>
    <row r="98" ht="12.75">
      <c r="A98" t="s">
        <v>60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62</v>
      </c>
      <c r="H100" t="s">
        <v>63</v>
      </c>
      <c r="I100" t="s">
        <v>58</v>
      </c>
      <c r="K100" t="s">
        <v>93</v>
      </c>
    </row>
    <row r="101" spans="1:9" ht="12.75">
      <c r="A101" t="s">
        <v>61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64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65</v>
      </c>
      <c r="B103">
        <f>B63*10000/B62</f>
        <v>-1.2586814425360993</v>
      </c>
      <c r="C103">
        <f>C63*10000/C62</f>
        <v>-1.39008954645112</v>
      </c>
      <c r="D103">
        <f>D63*10000/D62</f>
        <v>-0.47111311541146095</v>
      </c>
      <c r="E103">
        <f>E63*10000/E62</f>
        <v>-2.73641941846291</v>
      </c>
      <c r="F103">
        <f>F63*10000/F62</f>
        <v>-7.203316753431649</v>
      </c>
      <c r="G103">
        <f>AVERAGE(C103:E103)</f>
        <v>-1.5325406934418302</v>
      </c>
      <c r="H103">
        <f>STDEV(C103:E103)</f>
        <v>1.139351749294476</v>
      </c>
      <c r="I103">
        <f>(B103*B4+C103*C4+D103*D4+E103*E4+F103*F4)/SUM(B4:F4)</f>
        <v>-2.25113986911315</v>
      </c>
      <c r="K103">
        <f>(LN(H103)+LN(H123))/2-LN(K114*K115^3)</f>
        <v>-3.702750364692128</v>
      </c>
    </row>
    <row r="104" spans="1:11" ht="12.75">
      <c r="A104" t="s">
        <v>66</v>
      </c>
      <c r="B104">
        <f>B64*10000/B62</f>
        <v>-0.2535657757937623</v>
      </c>
      <c r="C104">
        <f>C64*10000/C62</f>
        <v>-0.7247938524385703</v>
      </c>
      <c r="D104">
        <f>D64*10000/D62</f>
        <v>-0.30901594309250996</v>
      </c>
      <c r="E104">
        <f>E64*10000/E62</f>
        <v>-0.41198245347167955</v>
      </c>
      <c r="F104">
        <f>F64*10000/F62</f>
        <v>-1.842147642028042</v>
      </c>
      <c r="G104">
        <f>AVERAGE(C104:E104)</f>
        <v>-0.48193074966758664</v>
      </c>
      <c r="H104">
        <f>STDEV(C104:E104)</f>
        <v>0.216534963875532</v>
      </c>
      <c r="I104">
        <f>(B104*B4+C104*C4+D104*D4+E104*E4+F104*F4)/SUM(B4:F4)</f>
        <v>-0.630793265763388</v>
      </c>
      <c r="K104">
        <f>(LN(H104)+LN(H124))/2-LN(K114*K115^4)</f>
        <v>-4.557281264788559</v>
      </c>
    </row>
    <row r="105" spans="1:11" ht="12.75">
      <c r="A105" t="s">
        <v>67</v>
      </c>
      <c r="B105">
        <f>B65*10000/B62</f>
        <v>0.0475433769579905</v>
      </c>
      <c r="C105">
        <f>C65*10000/C62</f>
        <v>0.5583192470569494</v>
      </c>
      <c r="D105">
        <f>D65*10000/D62</f>
        <v>0.18269512380595576</v>
      </c>
      <c r="E105">
        <f>E65*10000/E62</f>
        <v>0.36001895324156713</v>
      </c>
      <c r="F105">
        <f>F65*10000/F62</f>
        <v>0.5060057935650825</v>
      </c>
      <c r="G105">
        <f>AVERAGE(C105:E105)</f>
        <v>0.3670111080348241</v>
      </c>
      <c r="H105">
        <f>STDEV(C105:E105)</f>
        <v>0.1879096542583937</v>
      </c>
      <c r="I105">
        <f>(B105*B4+C105*C4+D105*D4+E105*E4+F105*F4)/SUM(B4:F4)</f>
        <v>0.3394570811284645</v>
      </c>
      <c r="K105">
        <f>(LN(H105)+LN(H125))/2-LN(K114*K115^5)</f>
        <v>-3.8419674624277738</v>
      </c>
    </row>
    <row r="106" spans="1:11" ht="12.75">
      <c r="A106" t="s">
        <v>68</v>
      </c>
      <c r="B106">
        <f>B66*10000/B62</f>
        <v>3.897934624901125</v>
      </c>
      <c r="C106">
        <f>C66*10000/C62</f>
        <v>4.0091896903020565</v>
      </c>
      <c r="D106">
        <f>D66*10000/D62</f>
        <v>4.227434806216877</v>
      </c>
      <c r="E106">
        <f>E66*10000/E62</f>
        <v>3.7049748135941893</v>
      </c>
      <c r="F106">
        <f>F66*10000/F62</f>
        <v>14.344814192975337</v>
      </c>
      <c r="G106">
        <f>AVERAGE(C106:E106)</f>
        <v>3.980533103371041</v>
      </c>
      <c r="H106">
        <f>STDEV(C106:E106)</f>
        <v>0.26240619457956416</v>
      </c>
      <c r="I106">
        <f>(B106*B4+C106*C4+D106*D4+E106*E4+F106*F4)/SUM(B4:F4)</f>
        <v>5.354121060352617</v>
      </c>
      <c r="K106">
        <f>(LN(H106)+LN(H126))/2-LN(K114*K115^6)</f>
        <v>-4.032699896097191</v>
      </c>
    </row>
    <row r="107" spans="1:11" ht="12.75">
      <c r="A107" t="s">
        <v>69</v>
      </c>
      <c r="B107">
        <f>B67*10000/B62</f>
        <v>0.10770431975602729</v>
      </c>
      <c r="C107">
        <f>C67*10000/C62</f>
        <v>-0.00982480417524985</v>
      </c>
      <c r="D107">
        <f>D67*10000/D62</f>
        <v>-0.08979259836200858</v>
      </c>
      <c r="E107">
        <f>E67*10000/E62</f>
        <v>-0.1855586269391623</v>
      </c>
      <c r="F107">
        <f>F67*10000/F62</f>
        <v>-0.14325223488435743</v>
      </c>
      <c r="G107">
        <f>AVERAGE(C107:E107)</f>
        <v>-0.09505867649214024</v>
      </c>
      <c r="H107">
        <f>STDEV(C107:E107)</f>
        <v>0.08798518511635374</v>
      </c>
      <c r="I107">
        <f>(B107*B4+C107*C4+D107*D4+E107*E4+F107*F4)/SUM(B4:F4)</f>
        <v>-0.07221256237658819</v>
      </c>
      <c r="K107">
        <f>(LN(H107)+LN(H127))/2-LN(K114*K115^7)</f>
        <v>-3.529611103416514</v>
      </c>
    </row>
    <row r="108" spans="1:9" ht="12.75">
      <c r="A108" t="s">
        <v>70</v>
      </c>
      <c r="B108">
        <f>B68*10000/B62</f>
        <v>0.044032823865798966</v>
      </c>
      <c r="C108">
        <f>C68*10000/C62</f>
        <v>-0.01598812105345428</v>
      </c>
      <c r="D108">
        <f>D68*10000/D62</f>
        <v>0.15280363323124166</v>
      </c>
      <c r="E108">
        <f>E68*10000/E62</f>
        <v>0.04604461444473255</v>
      </c>
      <c r="F108">
        <f>F68*10000/F62</f>
        <v>-0.21614017414157694</v>
      </c>
      <c r="G108">
        <f>AVERAGE(C108:E108)</f>
        <v>0.06095337554083997</v>
      </c>
      <c r="H108">
        <f>STDEV(C108:E108)</f>
        <v>0.08537779246790056</v>
      </c>
      <c r="I108">
        <f>(B108*B4+C108*C4+D108*D4+E108*E4+F108*F4)/SUM(B4:F4)</f>
        <v>0.02146043024663627</v>
      </c>
    </row>
    <row r="109" spans="1:9" ht="12.75">
      <c r="A109" t="s">
        <v>71</v>
      </c>
      <c r="B109">
        <f>B69*10000/B62</f>
        <v>0.045274503104687155</v>
      </c>
      <c r="C109">
        <f>C69*10000/C62</f>
        <v>0.06444876948800758</v>
      </c>
      <c r="D109">
        <f>D69*10000/D62</f>
        <v>0.05727829019002656</v>
      </c>
      <c r="E109">
        <f>E69*10000/E62</f>
        <v>0.06649491950670518</v>
      </c>
      <c r="F109">
        <f>F69*10000/F62</f>
        <v>0.1331679338554667</v>
      </c>
      <c r="G109">
        <f>AVERAGE(C109:E109)</f>
        <v>0.06274065972824644</v>
      </c>
      <c r="H109">
        <f>STDEV(C109:E109)</f>
        <v>0.004839916652568435</v>
      </c>
      <c r="I109">
        <f>(B109*B4+C109*C4+D109*D4+E109*E4+F109*F4)/SUM(B4:F4)</f>
        <v>0.06963299753710422</v>
      </c>
    </row>
    <row r="110" spans="1:11" ht="12.75">
      <c r="A110" t="s">
        <v>72</v>
      </c>
      <c r="B110">
        <f>B70*10000/B62</f>
        <v>-0.29571856513840633</v>
      </c>
      <c r="C110">
        <f>C70*10000/C62</f>
        <v>-0.01245130562699857</v>
      </c>
      <c r="D110">
        <f>D70*10000/D62</f>
        <v>0.03831745563676311</v>
      </c>
      <c r="E110">
        <f>E70*10000/E62</f>
        <v>-0.021657211688050872</v>
      </c>
      <c r="F110">
        <f>F70*10000/F62</f>
        <v>-0.30920630894513407</v>
      </c>
      <c r="G110">
        <f>AVERAGE(C110:E110)</f>
        <v>0.0014029794405712216</v>
      </c>
      <c r="H110">
        <f>STDEV(C110:E110)</f>
        <v>0.03229854627116587</v>
      </c>
      <c r="I110">
        <f>(B110*B4+C110*C4+D110*D4+E110*E4+F110*F4)/SUM(B4:F4)</f>
        <v>-0.0830420251434965</v>
      </c>
      <c r="K110">
        <f>EXP(AVERAGE(K103:K107))</f>
        <v>0.019587532378469136</v>
      </c>
    </row>
    <row r="111" spans="1:9" ht="12.75">
      <c r="A111" t="s">
        <v>73</v>
      </c>
      <c r="B111">
        <f>B71*10000/B62</f>
        <v>-0.012526919880635215</v>
      </c>
      <c r="C111">
        <f>C71*10000/C62</f>
        <v>-0.019644544422341745</v>
      </c>
      <c r="D111">
        <f>D71*10000/D62</f>
        <v>-0.033985106511818755</v>
      </c>
      <c r="E111">
        <f>E71*10000/E62</f>
        <v>-0.03363071815316095</v>
      </c>
      <c r="F111">
        <f>F71*10000/F62</f>
        <v>-0.015885521676850707</v>
      </c>
      <c r="G111">
        <f>AVERAGE(C111:E111)</f>
        <v>-0.02908678969577382</v>
      </c>
      <c r="H111">
        <f>STDEV(C111:E111)</f>
        <v>0.008179143881233883</v>
      </c>
      <c r="I111">
        <f>(B111*B4+C111*C4+D111*D4+E111*E4+F111*F4)/SUM(B4:F4)</f>
        <v>-0.024929606283340337</v>
      </c>
    </row>
    <row r="112" spans="1:9" ht="12.75">
      <c r="A112" t="s">
        <v>74</v>
      </c>
      <c r="B112">
        <f>B72*10000/B62</f>
        <v>-0.012339113948205523</v>
      </c>
      <c r="C112">
        <f>C72*10000/C62</f>
        <v>-0.006963587219089875</v>
      </c>
      <c r="D112">
        <f>D72*10000/D62</f>
        <v>-0.01698381835636281</v>
      </c>
      <c r="E112">
        <f>E72*10000/E62</f>
        <v>-0.006086971098829149</v>
      </c>
      <c r="F112">
        <f>F72*10000/F62</f>
        <v>-0.02088891391948913</v>
      </c>
      <c r="G112">
        <f>AVERAGE(C112:E112)</f>
        <v>-0.010011458891427278</v>
      </c>
      <c r="H112">
        <f>STDEV(C112:E112)</f>
        <v>0.006054127628055284</v>
      </c>
      <c r="I112">
        <f>(B112*B4+C112*C4+D112*D4+E112*E4+F112*F4)/SUM(B4:F4)</f>
        <v>-0.011801380278702991</v>
      </c>
    </row>
    <row r="113" spans="1:9" ht="12.75">
      <c r="A113" t="s">
        <v>75</v>
      </c>
      <c r="B113">
        <f>B73*10000/B62</f>
        <v>-0.004982656111926334</v>
      </c>
      <c r="C113">
        <f>C73*10000/C62</f>
        <v>-0.0027648083472167975</v>
      </c>
      <c r="D113">
        <f>D73*10000/D62</f>
        <v>0.00815200999094282</v>
      </c>
      <c r="E113">
        <f>E73*10000/E62</f>
        <v>0.006223760647323677</v>
      </c>
      <c r="F113">
        <f>F73*10000/F62</f>
        <v>-0.03077000325279827</v>
      </c>
      <c r="G113">
        <f>AVERAGE(C113:E113)</f>
        <v>0.0038703207636832334</v>
      </c>
      <c r="H113">
        <f>STDEV(C113:E113)</f>
        <v>0.0058265118314070816</v>
      </c>
      <c r="I113">
        <f>(B113*B4+C113*C4+D113*D4+E113*E4+F113*F4)/SUM(B4:F4)</f>
        <v>-0.002039613065157554</v>
      </c>
    </row>
    <row r="114" spans="1:11" ht="12.75">
      <c r="A114" t="s">
        <v>76</v>
      </c>
      <c r="B114">
        <f>B74*10000/B62</f>
        <v>-0.19644521204233584</v>
      </c>
      <c r="C114">
        <f>C74*10000/C62</f>
        <v>-0.1837188690012248</v>
      </c>
      <c r="D114">
        <f>D74*10000/D62</f>
        <v>-0.18708110130848135</v>
      </c>
      <c r="E114">
        <f>E74*10000/E62</f>
        <v>-0.17984280402746042</v>
      </c>
      <c r="F114">
        <f>F74*10000/F62</f>
        <v>-0.1296747613680693</v>
      </c>
      <c r="G114">
        <f>AVERAGE(C114:E114)</f>
        <v>-0.1835475914457222</v>
      </c>
      <c r="H114">
        <f>STDEV(C114:E114)</f>
        <v>0.0036221870303538013</v>
      </c>
      <c r="I114">
        <f>(B114*B4+C114*C4+D114*D4+E114*E4+F114*F4)/SUM(B4:F4)</f>
        <v>-0.178208510426299</v>
      </c>
      <c r="J114" t="s">
        <v>94</v>
      </c>
      <c r="K114">
        <v>285</v>
      </c>
    </row>
    <row r="115" spans="1:11" ht="12.75">
      <c r="A115" t="s">
        <v>77</v>
      </c>
      <c r="B115">
        <f>B75*10000/B62</f>
        <v>-0.0038862907264535515</v>
      </c>
      <c r="C115">
        <f>C75*10000/C62</f>
        <v>-0.003459138102559023</v>
      </c>
      <c r="D115">
        <f>D75*10000/D62</f>
        <v>-0.004982020447304583</v>
      </c>
      <c r="E115">
        <f>E75*10000/E62</f>
        <v>-0.003916188191182585</v>
      </c>
      <c r="F115">
        <f>F75*10000/F62</f>
        <v>-0.005542230206572544</v>
      </c>
      <c r="G115">
        <f>AVERAGE(C115:E115)</f>
        <v>-0.0041191155803487305</v>
      </c>
      <c r="H115">
        <f>STDEV(C115:E115)</f>
        <v>0.0007814584460736047</v>
      </c>
      <c r="I115">
        <f>(B115*B4+C115*C4+D115*D4+E115*E4+F115*F4)/SUM(B4:F4)</f>
        <v>-0.0042756758844218</v>
      </c>
      <c r="J115" t="s">
        <v>95</v>
      </c>
      <c r="K115">
        <v>0.5536</v>
      </c>
    </row>
    <row r="118" ht="12.75">
      <c r="A118" t="s">
        <v>60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62</v>
      </c>
      <c r="H120" t="s">
        <v>63</v>
      </c>
      <c r="I120" t="s">
        <v>58</v>
      </c>
    </row>
    <row r="121" spans="1:9" ht="12.75">
      <c r="A121" t="s">
        <v>78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79</v>
      </c>
      <c r="B122">
        <f>B82*10000/B62</f>
        <v>11.620615039253858</v>
      </c>
      <c r="C122">
        <f>C82*10000/C62</f>
        <v>-9.56853934343748</v>
      </c>
      <c r="D122">
        <f>D82*10000/D62</f>
        <v>-17.203377120634567</v>
      </c>
      <c r="E122">
        <f>E82*10000/E62</f>
        <v>15.322937023473932</v>
      </c>
      <c r="F122">
        <f>F82*10000/F62</f>
        <v>7.779320481860099</v>
      </c>
      <c r="G122">
        <f>AVERAGE(C122:E122)</f>
        <v>-3.8163264801993724</v>
      </c>
      <c r="H122">
        <f>STDEV(C122:E122)</f>
        <v>17.009004749494004</v>
      </c>
      <c r="I122">
        <f>(B122*B4+C122*C4+D122*D4+E122*E4+F122*F4)/SUM(B4:F4)</f>
        <v>-0.03545152516578574</v>
      </c>
    </row>
    <row r="123" spans="1:9" ht="12.75">
      <c r="A123" t="s">
        <v>80</v>
      </c>
      <c r="B123">
        <f>B83*10000/B62</f>
        <v>3.4345934323208867</v>
      </c>
      <c r="C123">
        <f>C83*10000/C62</f>
        <v>0.16884856715994206</v>
      </c>
      <c r="D123">
        <f>D83*10000/D62</f>
        <v>-1.14742977494231</v>
      </c>
      <c r="E123">
        <f>E83*10000/E62</f>
        <v>1.3462805350692073</v>
      </c>
      <c r="F123">
        <f>F83*10000/F62</f>
        <v>8.459332265764782</v>
      </c>
      <c r="G123">
        <f>AVERAGE(C123:E123)</f>
        <v>0.12256644242894647</v>
      </c>
      <c r="H123">
        <f>STDEV(C123:E123)</f>
        <v>1.2474992199863877</v>
      </c>
      <c r="I123">
        <f>(B123*B4+C123*C4+D123*D4+E123*E4+F123*F4)/SUM(B4:F4)</f>
        <v>1.7155600555353525</v>
      </c>
    </row>
    <row r="124" spans="1:9" ht="12.75">
      <c r="A124" t="s">
        <v>81</v>
      </c>
      <c r="B124">
        <f>B84*10000/B62</f>
        <v>-0.05427102796996784</v>
      </c>
      <c r="C124">
        <f>C84*10000/C62</f>
        <v>0.08271975547351224</v>
      </c>
      <c r="D124">
        <f>D84*10000/D62</f>
        <v>-0.5895427640632339</v>
      </c>
      <c r="E124">
        <f>E84*10000/E62</f>
        <v>-0.49620140625758447</v>
      </c>
      <c r="F124">
        <f>F84*10000/F62</f>
        <v>-0.6770370780593279</v>
      </c>
      <c r="G124">
        <f>AVERAGE(C124:E124)</f>
        <v>-0.3343414716157687</v>
      </c>
      <c r="H124">
        <f>STDEV(C124:E124)</f>
        <v>0.36418841637971294</v>
      </c>
      <c r="I124">
        <f>(B124*B4+C124*C4+D124*D4+E124*E4+F124*F4)/SUM(B4:F4)</f>
        <v>-0.3396817083352754</v>
      </c>
    </row>
    <row r="125" spans="1:9" ht="12.75">
      <c r="A125" t="s">
        <v>82</v>
      </c>
      <c r="B125">
        <f>B85*10000/B62</f>
        <v>0.8225038592002238</v>
      </c>
      <c r="C125">
        <f>C85*10000/C62</f>
        <v>1.0372029554501303</v>
      </c>
      <c r="D125">
        <f>D85*10000/D62</f>
        <v>0.19554861031159718</v>
      </c>
      <c r="E125">
        <f>E85*10000/E62</f>
        <v>1.1963416942814027</v>
      </c>
      <c r="F125">
        <f>F85*10000/F62</f>
        <v>-0.1840708219435756</v>
      </c>
      <c r="G125">
        <f>AVERAGE(C125:E125)</f>
        <v>0.80969775334771</v>
      </c>
      <c r="H125">
        <f>STDEV(C125:E125)</f>
        <v>0.5377877480644161</v>
      </c>
      <c r="I125">
        <f>(B125*B4+C125*C4+D125*D4+E125*E4+F125*F4)/SUM(B4:F4)</f>
        <v>0.6787363244626152</v>
      </c>
    </row>
    <row r="126" spans="1:9" ht="12.75">
      <c r="A126" t="s">
        <v>83</v>
      </c>
      <c r="B126">
        <f>B86*10000/B62</f>
        <v>0.5991867985371693</v>
      </c>
      <c r="C126">
        <f>C86*10000/C62</f>
        <v>0.00346242160109357</v>
      </c>
      <c r="D126">
        <f>D86*10000/D62</f>
        <v>-0.08608861266344137</v>
      </c>
      <c r="E126">
        <f>E86*10000/E62</f>
        <v>0.07475710274705794</v>
      </c>
      <c r="F126">
        <f>F86*10000/F62</f>
        <v>1.9439000698585027</v>
      </c>
      <c r="G126">
        <f>AVERAGE(C126:E126)</f>
        <v>-0.002623029438429953</v>
      </c>
      <c r="H126">
        <f>STDEV(C126:E126)</f>
        <v>0.08059535084137708</v>
      </c>
      <c r="I126">
        <f>(B126*B4+C126*C4+D126*D4+E126*E4+F126*F4)/SUM(B4:F4)</f>
        <v>0.3445321873632637</v>
      </c>
    </row>
    <row r="127" spans="1:9" ht="12.75">
      <c r="A127" t="s">
        <v>84</v>
      </c>
      <c r="B127">
        <f>B87*10000/B62</f>
        <v>0.11410927274981983</v>
      </c>
      <c r="C127">
        <f>C87*10000/C62</f>
        <v>0.2570650476752388</v>
      </c>
      <c r="D127">
        <f>D87*10000/D62</f>
        <v>-0.0773131425770535</v>
      </c>
      <c r="E127">
        <f>E87*10000/E62</f>
        <v>0.28463936102079024</v>
      </c>
      <c r="F127">
        <f>F87*10000/F62</f>
        <v>0.8378342811006949</v>
      </c>
      <c r="G127">
        <f>AVERAGE(C127:E127)</f>
        <v>0.15479708870632516</v>
      </c>
      <c r="H127">
        <f>STDEV(C127:E127)</f>
        <v>0.2014856205512873</v>
      </c>
      <c r="I127">
        <f>(B127*B4+C127*C4+D127*D4+E127*E4+F127*F4)/SUM(B4:F4)</f>
        <v>0.2402455222105533</v>
      </c>
    </row>
    <row r="128" spans="1:9" ht="12.75">
      <c r="A128" t="s">
        <v>85</v>
      </c>
      <c r="B128">
        <f>B88*10000/B62</f>
        <v>-0.03257834377305915</v>
      </c>
      <c r="C128">
        <f>C88*10000/C62</f>
        <v>-0.2276146702158004</v>
      </c>
      <c r="D128">
        <f>D88*10000/D62</f>
        <v>-0.3465704348116156</v>
      </c>
      <c r="E128">
        <f>E88*10000/E62</f>
        <v>-0.26253262979544184</v>
      </c>
      <c r="F128">
        <f>F88*10000/F62</f>
        <v>-0.17708265536724263</v>
      </c>
      <c r="G128">
        <f>AVERAGE(C128:E128)</f>
        <v>-0.2789059116076193</v>
      </c>
      <c r="H128">
        <f>STDEV(C128:E128)</f>
        <v>0.06114476061462239</v>
      </c>
      <c r="I128">
        <f>(B128*B4+C128*C4+D128*D4+E128*E4+F128*F4)/SUM(B4:F4)</f>
        <v>-0.22970741667428626</v>
      </c>
    </row>
    <row r="129" spans="1:9" ht="12.75">
      <c r="A129" t="s">
        <v>86</v>
      </c>
      <c r="B129">
        <f>B89*10000/B62</f>
        <v>0.08054258180750143</v>
      </c>
      <c r="C129">
        <f>C89*10000/C62</f>
        <v>0.06816976012646002</v>
      </c>
      <c r="D129">
        <f>D89*10000/D62</f>
        <v>0.12515548524015965</v>
      </c>
      <c r="E129">
        <f>E89*10000/E62</f>
        <v>0.10229146087303571</v>
      </c>
      <c r="F129">
        <f>F89*10000/F62</f>
        <v>0.12100878662845325</v>
      </c>
      <c r="G129">
        <f>AVERAGE(C129:E129)</f>
        <v>0.09853890207988512</v>
      </c>
      <c r="H129">
        <f>STDEV(C129:E129)</f>
        <v>0.028677595607121194</v>
      </c>
      <c r="I129">
        <f>(B129*B4+C129*C4+D129*D4+E129*E4+F129*F4)/SUM(B4:F4)</f>
        <v>0.09894148197550164</v>
      </c>
    </row>
    <row r="130" spans="1:9" ht="12.75">
      <c r="A130" t="s">
        <v>87</v>
      </c>
      <c r="B130">
        <f>B90*10000/B62</f>
        <v>0.1080391621391488</v>
      </c>
      <c r="C130">
        <f>C90*10000/C62</f>
        <v>0.08624071611830016</v>
      </c>
      <c r="D130">
        <f>D90*10000/D62</f>
        <v>0.028806621947211206</v>
      </c>
      <c r="E130">
        <f>E90*10000/E62</f>
        <v>0.0186162111424224</v>
      </c>
      <c r="F130">
        <f>F90*10000/F62</f>
        <v>0.30711249732959484</v>
      </c>
      <c r="G130">
        <f>AVERAGE(C130:E130)</f>
        <v>0.044554516402644594</v>
      </c>
      <c r="H130">
        <f>STDEV(C130:E130)</f>
        <v>0.03645909424468374</v>
      </c>
      <c r="I130">
        <f>(B130*B4+C130*C4+D130*D4+E130*E4+F130*F4)/SUM(B4:F4)</f>
        <v>0.08882560635382085</v>
      </c>
    </row>
    <row r="131" spans="1:9" ht="12.75">
      <c r="A131" t="s">
        <v>88</v>
      </c>
      <c r="B131">
        <f>B91*10000/B62</f>
        <v>0.011254787995823195</v>
      </c>
      <c r="C131">
        <f>C91*10000/C62</f>
        <v>0.010091616501699069</v>
      </c>
      <c r="D131">
        <f>D91*10000/D62</f>
        <v>0.03456405549377743</v>
      </c>
      <c r="E131">
        <f>E91*10000/E62</f>
        <v>0.025832961507598593</v>
      </c>
      <c r="F131">
        <f>F91*10000/F62</f>
        <v>0.05677562431324395</v>
      </c>
      <c r="G131">
        <f>AVERAGE(C131:E131)</f>
        <v>0.023496211167691697</v>
      </c>
      <c r="H131">
        <f>STDEV(C131:E131)</f>
        <v>0.012402434001781301</v>
      </c>
      <c r="I131">
        <f>(B131*B4+C131*C4+D131*D4+E131*E4+F131*F4)/SUM(B4:F4)</f>
        <v>0.026176140682425377</v>
      </c>
    </row>
    <row r="132" spans="1:9" ht="12.75">
      <c r="A132" t="s">
        <v>89</v>
      </c>
      <c r="B132">
        <f>B92*10000/B62</f>
        <v>0.0007103979319626227</v>
      </c>
      <c r="C132">
        <f>C92*10000/C62</f>
        <v>-0.04194520866194831</v>
      </c>
      <c r="D132">
        <f>D92*10000/D62</f>
        <v>-0.055791631360473756</v>
      </c>
      <c r="E132">
        <f>E92*10000/E62</f>
        <v>-0.04282440308126551</v>
      </c>
      <c r="F132">
        <f>F92*10000/F62</f>
        <v>-0.02406835087502966</v>
      </c>
      <c r="G132">
        <f>AVERAGE(C132:E132)</f>
        <v>-0.046853747701229194</v>
      </c>
      <c r="H132">
        <f>STDEV(C132:E132)</f>
        <v>0.007752907128063808</v>
      </c>
      <c r="I132">
        <f>(B132*B4+C132*C4+D132*D4+E132*E4+F132*F4)/SUM(B4:F4)</f>
        <v>-0.03693649187449721</v>
      </c>
    </row>
    <row r="133" spans="1:9" ht="12.75">
      <c r="A133" t="s">
        <v>90</v>
      </c>
      <c r="B133">
        <f>B93*10000/B62</f>
        <v>0.0597315231828185</v>
      </c>
      <c r="C133">
        <f>C93*10000/C62</f>
        <v>0.05959905564253425</v>
      </c>
      <c r="D133">
        <f>D93*10000/D62</f>
        <v>0.05929398198655829</v>
      </c>
      <c r="E133">
        <f>E93*10000/E62</f>
        <v>0.058663470999949584</v>
      </c>
      <c r="F133">
        <f>F93*10000/F62</f>
        <v>0.014003605813498679</v>
      </c>
      <c r="G133">
        <f>AVERAGE(C133:E133)</f>
        <v>0.05918550287634738</v>
      </c>
      <c r="H133">
        <f>STDEV(C133:E133)</f>
        <v>0.0004771325223393061</v>
      </c>
      <c r="I133">
        <f>(B133*B4+C133*C4+D133*D4+E133*E4+F133*F4)/SUM(B4:F4)</f>
        <v>0.05322428677910136</v>
      </c>
    </row>
    <row r="134" spans="1:9" ht="12.75">
      <c r="A134" t="s">
        <v>91</v>
      </c>
      <c r="B134">
        <f>B94*10000/B62</f>
        <v>0.006625758144693134</v>
      </c>
      <c r="C134">
        <f>C94*10000/C62</f>
        <v>0.008610575877509456</v>
      </c>
      <c r="D134">
        <f>D94*10000/D62</f>
        <v>0.0075728045809085875</v>
      </c>
      <c r="E134">
        <f>E94*10000/E62</f>
        <v>0.004769469033482236</v>
      </c>
      <c r="F134">
        <f>F94*10000/F62</f>
        <v>-0.014482686814343351</v>
      </c>
      <c r="G134">
        <f>AVERAGE(C134:E134)</f>
        <v>0.00698428316396676</v>
      </c>
      <c r="H134">
        <f>STDEV(C134:E134)</f>
        <v>0.0019870313385695767</v>
      </c>
      <c r="I134">
        <f>(B134*B4+C134*C4+D134*D4+E134*E4+F134*F4)/SUM(B4:F4)</f>
        <v>0.004062673109518248</v>
      </c>
    </row>
    <row r="135" spans="1:9" ht="12.75">
      <c r="A135" t="s">
        <v>92</v>
      </c>
      <c r="B135">
        <f>B95*10000/B62</f>
        <v>0.0022053763569075935</v>
      </c>
      <c r="C135">
        <f>C95*10000/C62</f>
        <v>0.00029191517743405216</v>
      </c>
      <c r="D135">
        <f>D95*10000/D62</f>
        <v>0.005591440012725457</v>
      </c>
      <c r="E135">
        <f>E95*10000/E62</f>
        <v>0.0037002775114393393</v>
      </c>
      <c r="F135">
        <f>F95*10000/F62</f>
        <v>0.009475015540634972</v>
      </c>
      <c r="G135">
        <f>AVERAGE(C135:E135)</f>
        <v>0.003194544233866283</v>
      </c>
      <c r="H135">
        <f>STDEV(C135:E135)</f>
        <v>0.0026857150781498</v>
      </c>
      <c r="I135">
        <f>(B135*B4+C135*C4+D135*D4+E135*E4+F135*F4)/SUM(B4:F4)</f>
        <v>0.00389110164577834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ACCEL</dc:creator>
  <cp:keywords/>
  <dc:description/>
  <cp:lastModifiedBy>hagen</cp:lastModifiedBy>
  <cp:lastPrinted>2004-01-22T08:52:13Z</cp:lastPrinted>
  <dcterms:created xsi:type="dcterms:W3CDTF">2004-01-22T08:52:13Z</dcterms:created>
  <dcterms:modified xsi:type="dcterms:W3CDTF">2004-01-22T18:31:46Z</dcterms:modified>
  <cp:category/>
  <cp:version/>
  <cp:contentType/>
  <cp:contentStatus/>
</cp:coreProperties>
</file>