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<sst xmlns="http://schemas.openxmlformats.org/spreadsheetml/2006/main" count="204" uniqueCount="97">
  <si>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Tue 13/01/2004       10:47:46</t>
  </si>
  <si>
    <t>LISSNER</t>
  </si>
  <si>
    <t>HCMQAP167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</si>
  <si>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</si>
  <si>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</si>
  <si>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</si>
  <si>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</si>
  <si>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</si>
  <si>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</si>
  <si>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</si>
  <si>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</si>
  <si>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</si>
  <si>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</si>
  <si>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</si>
  <si>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</si>
  <si>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</si>
  <si>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</si>
  <si>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</si>
  <si>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</si>
  <si>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</si>
  <si>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</si>
  <si>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</si>
  <si>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</si>
  <si>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</si>
  <si>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</si>
  <si>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</si>
  <si>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</si>
  <si>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</si>
  <si>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</si>
  <si>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</si>
  <si>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</si>
  <si>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</si>
  <si>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</si>
  <si>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</si>
  <si>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</si>
  <si>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</si>
  <si>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</si>
  <si>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</si>
  <si>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</si>
  <si>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</si>
  <si>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</si>
  <si>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</si>
  <si>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</si>
  <si>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</si>
  <si>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</si>
  <si>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</si>
  <si>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</si>
  <si>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-0.003742*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</si>
  <si>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</si>
  <si>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</si>
  <si>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</si>
  <si>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</si>
  <si>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Duration : 31mn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</si>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</sst>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-0.002248*1.0033</f>
        <v>-0.0022554184</v>
      </c>
      <c r="C4" s="13">
        <f>-0.003743*1.0033</f>
        <v>-0.0037553519</v>
      </c>
      <c r="D4" s="13">
        <f>-0.003742*1.0033</f>
        <v>-0.0037543486000000004</v>
      </c>
      <c r="E4" s="13">
        <f>-0.003741*1.0033</f>
        <v>-0.0037533453000000005</v>
      </c>
      <c r="F4" s="24">
        <f>-0.002078*1.0033</f>
        <v>-0.0020848574</v>
      </c>
      <c r="G4" s="34">
        <f>-0.011663*1.0033</f>
        <v>-0.0117014879</v>
      </c>
    </row>
    <row r="5" spans="1:7" ht="12.75" thickBot="1">
      <c r="A5" s="44" t="s">
        <v>13</v>
      </c>
      <c r="B5" s="45">
        <v>0.625186</v>
      </c>
      <c r="C5" s="46">
        <v>-0.849395</v>
      </c>
      <c r="D5" s="46">
        <v>0.046929</v>
      </c>
      <c r="E5" s="46">
        <v>0.688264</v>
      </c>
      <c r="F5" s="47">
        <v>-0.445552</v>
      </c>
      <c r="G5" s="48">
        <v>4.633092</v>
      </c>
    </row>
    <row r="6" spans="1:7" ht="12.75" thickTop="1">
      <c r="A6" s="6" t="s">
        <v>14</v>
      </c>
      <c r="B6" s="39">
        <v>76.70479</v>
      </c>
      <c r="C6" s="40">
        <v>20.49971</v>
      </c>
      <c r="D6" s="40">
        <v>-10.13436</v>
      </c>
      <c r="E6" s="40">
        <v>-78.41638</v>
      </c>
      <c r="F6" s="41">
        <v>39.4965</v>
      </c>
      <c r="G6" s="42">
        <v>-0.001631292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-0.4393928</v>
      </c>
      <c r="C8" s="14">
        <v>1.285538</v>
      </c>
      <c r="D8" s="14">
        <v>1.634666</v>
      </c>
      <c r="E8" s="14">
        <v>-0.2059343</v>
      </c>
      <c r="F8" s="25">
        <v>-2.59981</v>
      </c>
      <c r="G8" s="35">
        <v>0.2422345</v>
      </c>
    </row>
    <row r="9" spans="1:7" ht="12">
      <c r="A9" s="20" t="s">
        <v>17</v>
      </c>
      <c r="B9" s="29">
        <v>0.4955223</v>
      </c>
      <c r="C9" s="14">
        <v>1.006387</v>
      </c>
      <c r="D9" s="14">
        <v>0.8508834</v>
      </c>
      <c r="E9" s="14">
        <v>0.6873636</v>
      </c>
      <c r="F9" s="25">
        <v>-1.101171</v>
      </c>
      <c r="G9" s="35">
        <v>0.5367723</v>
      </c>
    </row>
    <row r="10" spans="1:7" ht="12">
      <c r="A10" s="20" t="s">
        <v>18</v>
      </c>
      <c r="B10" s="29">
        <v>0.5294232</v>
      </c>
      <c r="C10" s="14">
        <v>-0.09197501</v>
      </c>
      <c r="D10" s="14">
        <v>-0.8678866</v>
      </c>
      <c r="E10" s="14">
        <v>-0.001802828</v>
      </c>
      <c r="F10" s="25">
        <v>0.9632462</v>
      </c>
      <c r="G10" s="35">
        <v>-0.0261386</v>
      </c>
    </row>
    <row r="11" spans="1:7" ht="12">
      <c r="A11" s="21" t="s">
        <v>19</v>
      </c>
      <c r="B11" s="31">
        <v>2.48576</v>
      </c>
      <c r="C11" s="16">
        <v>1.403409</v>
      </c>
      <c r="D11" s="16">
        <v>1.53836</v>
      </c>
      <c r="E11" s="16">
        <v>2.523541</v>
      </c>
      <c r="F11" s="27">
        <v>13.14315</v>
      </c>
      <c r="G11" s="49">
        <v>3.430572</v>
      </c>
    </row>
    <row r="12" spans="1:7" ht="12">
      <c r="A12" s="20" t="s">
        <v>20</v>
      </c>
      <c r="B12" s="29">
        <v>0.1234157</v>
      </c>
      <c r="C12" s="14">
        <v>-0.2777863</v>
      </c>
      <c r="D12" s="14">
        <v>-0.2558952</v>
      </c>
      <c r="E12" s="14">
        <v>-0.1579155</v>
      </c>
      <c r="F12" s="25">
        <v>-0.3200088</v>
      </c>
      <c r="G12" s="35">
        <v>-0.1913362</v>
      </c>
    </row>
    <row r="13" spans="1:7" ht="12">
      <c r="A13" s="20" t="s">
        <v>21</v>
      </c>
      <c r="B13" s="29">
        <v>0.08773886</v>
      </c>
      <c r="C13" s="14">
        <v>0.1897927</v>
      </c>
      <c r="D13" s="14">
        <v>0.1606746</v>
      </c>
      <c r="E13" s="14">
        <v>0.09607992</v>
      </c>
      <c r="F13" s="25">
        <v>-0.06783578</v>
      </c>
      <c r="G13" s="35">
        <v>0.1110681</v>
      </c>
    </row>
    <row r="14" spans="1:7" ht="12">
      <c r="A14" s="20" t="s">
        <v>22</v>
      </c>
      <c r="B14" s="29">
        <v>0.08689924</v>
      </c>
      <c r="C14" s="14">
        <v>0.1183257</v>
      </c>
      <c r="D14" s="14">
        <v>0.0353408</v>
      </c>
      <c r="E14" s="14">
        <v>0.1827783</v>
      </c>
      <c r="F14" s="25">
        <v>0.1324473</v>
      </c>
      <c r="G14" s="35">
        <v>0.1112065</v>
      </c>
    </row>
    <row r="15" spans="1:7" ht="12">
      <c r="A15" s="21" t="s">
        <v>23</v>
      </c>
      <c r="B15" s="31">
        <v>-0.4435839</v>
      </c>
      <c r="C15" s="16">
        <v>-0.188422</v>
      </c>
      <c r="D15" s="16">
        <v>-0.1892637</v>
      </c>
      <c r="E15" s="16">
        <v>-0.1537632</v>
      </c>
      <c r="F15" s="27">
        <v>-0.4616299</v>
      </c>
      <c r="G15" s="37">
        <v>-0.2536766</v>
      </c>
    </row>
    <row r="16" spans="1:7" ht="12">
      <c r="A16" s="20" t="s">
        <v>24</v>
      </c>
      <c r="B16" s="29">
        <v>-0.03264386</v>
      </c>
      <c r="C16" s="14">
        <v>-0.02825414</v>
      </c>
      <c r="D16" s="14">
        <v>-0.05954727</v>
      </c>
      <c r="E16" s="14">
        <v>-0.05008683</v>
      </c>
      <c r="F16" s="25">
        <v>-0.03994305</v>
      </c>
      <c r="G16" s="35">
        <v>-0.04323124</v>
      </c>
    </row>
    <row r="17" spans="1:7" ht="12">
      <c r="A17" s="20" t="s">
        <v>25</v>
      </c>
      <c r="B17" s="29">
        <v>-0.01124114</v>
      </c>
      <c r="C17" s="14">
        <v>-0.01540764</v>
      </c>
      <c r="D17" s="14">
        <v>-0.02644643</v>
      </c>
      <c r="E17" s="14">
        <v>-0.01744949</v>
      </c>
      <c r="F17" s="25">
        <v>-0.00822779</v>
      </c>
      <c r="G17" s="35">
        <v>-0.0169924</v>
      </c>
    </row>
    <row r="18" spans="1:7" ht="12">
      <c r="A18" s="20" t="s">
        <v>26</v>
      </c>
      <c r="B18" s="29">
        <v>0.03028854</v>
      </c>
      <c r="C18" s="14">
        <v>0.05304043</v>
      </c>
      <c r="D18" s="14">
        <v>0.06860055</v>
      </c>
      <c r="E18" s="14">
        <v>0.07338917</v>
      </c>
      <c r="F18" s="25">
        <v>0.0003301735</v>
      </c>
      <c r="G18" s="35">
        <v>0.05134871</v>
      </c>
    </row>
    <row r="19" spans="1:7" ht="12">
      <c r="A19" s="21" t="s">
        <v>27</v>
      </c>
      <c r="B19" s="31">
        <v>-0.2035137</v>
      </c>
      <c r="C19" s="16">
        <v>-0.1646548</v>
      </c>
      <c r="D19" s="16">
        <v>-0.177165</v>
      </c>
      <c r="E19" s="16">
        <v>-0.1934602</v>
      </c>
      <c r="F19" s="27">
        <v>-0.1490617</v>
      </c>
      <c r="G19" s="37">
        <v>-0.1781265</v>
      </c>
    </row>
    <row r="20" spans="1:7" ht="12.75" thickBot="1">
      <c r="A20" s="44" t="s">
        <v>28</v>
      </c>
      <c r="B20" s="45">
        <v>-0.008959542</v>
      </c>
      <c r="C20" s="46">
        <v>0.003239393</v>
      </c>
      <c r="D20" s="46">
        <v>-0.0002710244</v>
      </c>
      <c r="E20" s="46">
        <v>-0.002163563</v>
      </c>
      <c r="F20" s="47">
        <v>0.0005299824</v>
      </c>
      <c r="G20" s="48">
        <v>-0.001030253</v>
      </c>
    </row>
    <row r="21" spans="1:7" ht="12.75" thickTop="1">
      <c r="A21" s="6" t="s">
        <v>29</v>
      </c>
      <c r="B21" s="39">
        <v>-33.67411</v>
      </c>
      <c r="C21" s="40">
        <v>19.52073</v>
      </c>
      <c r="D21" s="40">
        <v>75.12589</v>
      </c>
      <c r="E21" s="40">
        <v>-0.7312432</v>
      </c>
      <c r="F21" s="41">
        <v>-132.6801</v>
      </c>
      <c r="G21" s="43">
        <v>-0.0002311765</v>
      </c>
    </row>
    <row r="22" spans="1:7" ht="12">
      <c r="A22" s="20" t="s">
        <v>30</v>
      </c>
      <c r="B22" s="29">
        <v>12.50372</v>
      </c>
      <c r="C22" s="14">
        <v>-16.98791</v>
      </c>
      <c r="D22" s="14">
        <v>0.9385813</v>
      </c>
      <c r="E22" s="14">
        <v>13.76529</v>
      </c>
      <c r="F22" s="25">
        <v>-8.911041</v>
      </c>
      <c r="G22" s="36">
        <v>0</v>
      </c>
    </row>
    <row r="23" spans="1:7" ht="12">
      <c r="A23" s="20" t="s">
        <v>31</v>
      </c>
      <c r="B23" s="29">
        <v>-0.2417871</v>
      </c>
      <c r="C23" s="14">
        <v>1.68119</v>
      </c>
      <c r="D23" s="14">
        <v>-0.2747497</v>
      </c>
      <c r="E23" s="14">
        <v>-2.272202</v>
      </c>
      <c r="F23" s="25">
        <v>5.759619</v>
      </c>
      <c r="G23" s="35">
        <v>0.5266528</v>
      </c>
    </row>
    <row r="24" spans="1:7" ht="12">
      <c r="A24" s="20" t="s">
        <v>32</v>
      </c>
      <c r="B24" s="29">
        <v>0.8066189</v>
      </c>
      <c r="C24" s="14">
        <v>1.427963</v>
      </c>
      <c r="D24" s="14">
        <v>1.400729</v>
      </c>
      <c r="E24" s="14">
        <v>0.4679279</v>
      </c>
      <c r="F24" s="25">
        <v>4.328318</v>
      </c>
      <c r="G24" s="35">
        <v>1.488232</v>
      </c>
    </row>
    <row r="25" spans="1:7" ht="12">
      <c r="A25" s="20" t="s">
        <v>33</v>
      </c>
      <c r="B25" s="29">
        <v>-0.7380068</v>
      </c>
      <c r="C25" s="14">
        <v>0.6924885</v>
      </c>
      <c r="D25" s="14">
        <v>0.002445369</v>
      </c>
      <c r="E25" s="14">
        <v>-0.5657891</v>
      </c>
      <c r="F25" s="25">
        <v>-0.9192032</v>
      </c>
      <c r="G25" s="35">
        <v>-0.1983592</v>
      </c>
    </row>
    <row r="26" spans="1:7" ht="12">
      <c r="A26" s="21" t="s">
        <v>34</v>
      </c>
      <c r="B26" s="31">
        <v>0.7280588</v>
      </c>
      <c r="C26" s="16">
        <v>-0.04681691</v>
      </c>
      <c r="D26" s="16">
        <v>0.162374</v>
      </c>
      <c r="E26" s="16">
        <v>0.3525771</v>
      </c>
      <c r="F26" s="27">
        <v>1.328805</v>
      </c>
      <c r="G26" s="37">
        <v>0.395354</v>
      </c>
    </row>
    <row r="27" spans="1:7" ht="12">
      <c r="A27" s="20" t="s">
        <v>35</v>
      </c>
      <c r="B27" s="29">
        <v>-0.3647278</v>
      </c>
      <c r="C27" s="14">
        <v>-0.1797675</v>
      </c>
      <c r="D27" s="14">
        <v>-0.04629318</v>
      </c>
      <c r="E27" s="14">
        <v>-0.3179921</v>
      </c>
      <c r="F27" s="25">
        <v>0.3597682</v>
      </c>
      <c r="G27" s="35">
        <v>-0.1355362</v>
      </c>
    </row>
    <row r="28" spans="1:7" ht="12">
      <c r="A28" s="20" t="s">
        <v>36</v>
      </c>
      <c r="B28" s="29">
        <v>-0.03658202</v>
      </c>
      <c r="C28" s="14">
        <v>0.02721568</v>
      </c>
      <c r="D28" s="14">
        <v>-0.1418603</v>
      </c>
      <c r="E28" s="14">
        <v>0.2309089</v>
      </c>
      <c r="F28" s="25">
        <v>0.540602</v>
      </c>
      <c r="G28" s="35">
        <v>0.09491273</v>
      </c>
    </row>
    <row r="29" spans="1:7" ht="12">
      <c r="A29" s="20" t="s">
        <v>37</v>
      </c>
      <c r="B29" s="29">
        <v>-0.02217135</v>
      </c>
      <c r="C29" s="14">
        <v>-0.02441868</v>
      </c>
      <c r="D29" s="14">
        <v>-0.09115313</v>
      </c>
      <c r="E29" s="14">
        <v>-0.07131566</v>
      </c>
      <c r="F29" s="25">
        <v>0.06617991</v>
      </c>
      <c r="G29" s="35">
        <v>-0.03932751</v>
      </c>
    </row>
    <row r="30" spans="1:7" ht="12">
      <c r="A30" s="21" t="s">
        <v>38</v>
      </c>
      <c r="B30" s="31">
        <v>0.1332675</v>
      </c>
      <c r="C30" s="16">
        <v>0.09232105</v>
      </c>
      <c r="D30" s="16">
        <v>0.1322008</v>
      </c>
      <c r="E30" s="16">
        <v>0.07018979</v>
      </c>
      <c r="F30" s="27">
        <v>0.1746985</v>
      </c>
      <c r="G30" s="37">
        <v>0.1135278</v>
      </c>
    </row>
    <row r="31" spans="1:7" ht="12">
      <c r="A31" s="20" t="s">
        <v>39</v>
      </c>
      <c r="B31" s="29">
        <v>-0.01722653</v>
      </c>
      <c r="C31" s="14">
        <v>-0.0008006137</v>
      </c>
      <c r="D31" s="14">
        <v>0.009654148</v>
      </c>
      <c r="E31" s="14">
        <v>0.007796952</v>
      </c>
      <c r="F31" s="25">
        <v>0.05468559</v>
      </c>
      <c r="G31" s="35">
        <v>0.008824732</v>
      </c>
    </row>
    <row r="32" spans="1:7" ht="12">
      <c r="A32" s="20" t="s">
        <v>40</v>
      </c>
      <c r="B32" s="29">
        <v>-0.001992434</v>
      </c>
      <c r="C32" s="14">
        <v>0.002008402</v>
      </c>
      <c r="D32" s="14">
        <v>-0.02110743</v>
      </c>
      <c r="E32" s="14">
        <v>0.05076053</v>
      </c>
      <c r="F32" s="25">
        <v>0.06264862</v>
      </c>
      <c r="G32" s="35">
        <v>0.01569957</v>
      </c>
    </row>
    <row r="33" spans="1:7" ht="12">
      <c r="A33" s="20" t="s">
        <v>41</v>
      </c>
      <c r="B33" s="29">
        <v>0.0718026</v>
      </c>
      <c r="C33" s="14">
        <v>0.04168048</v>
      </c>
      <c r="D33" s="14">
        <v>0.04115936</v>
      </c>
      <c r="E33" s="14">
        <v>0.0568975</v>
      </c>
      <c r="F33" s="25">
        <v>0.06355564</v>
      </c>
      <c r="G33" s="35">
        <v>0.05249068</v>
      </c>
    </row>
    <row r="34" spans="1:7" ht="12">
      <c r="A34" s="21" t="s">
        <v>42</v>
      </c>
      <c r="B34" s="31">
        <v>0.02372061</v>
      </c>
      <c r="C34" s="16">
        <v>0.01685983</v>
      </c>
      <c r="D34" s="16">
        <v>0.02609684</v>
      </c>
      <c r="E34" s="16">
        <v>0.02001948</v>
      </c>
      <c r="F34" s="27">
        <v>-0.02912604</v>
      </c>
      <c r="G34" s="37">
        <v>0.01469702</v>
      </c>
    </row>
    <row r="35" spans="1:7" ht="12.75" thickBot="1">
      <c r="A35" s="22" t="s">
        <v>43</v>
      </c>
      <c r="B35" s="32">
        <v>2.300861E-05</v>
      </c>
      <c r="C35" s="17">
        <v>0.002096205</v>
      </c>
      <c r="D35" s="17">
        <v>0.0008486336</v>
      </c>
      <c r="E35" s="17">
        <v>-0.000451122</v>
      </c>
      <c r="F35" s="28">
        <v>0.002246218</v>
      </c>
      <c r="G35" s="38">
        <v>0.0009037055</v>
      </c>
    </row>
    <row r="36" spans="1:7" ht="12">
      <c r="A36" s="4" t="s">
        <v>44</v>
      </c>
      <c r="B36" s="3">
        <v>20.09583</v>
      </c>
      <c r="C36" s="3">
        <v>20.09888</v>
      </c>
      <c r="D36" s="3">
        <v>20.11719</v>
      </c>
      <c r="E36" s="3">
        <v>20.12024</v>
      </c>
      <c r="F36" s="3">
        <v>20.1355</v>
      </c>
      <c r="G36" s="3"/>
    </row>
    <row r="37" spans="1:6" ht="12">
      <c r="A37" s="4" t="s">
        <v>45</v>
      </c>
      <c r="B37" s="2">
        <v>0.4023234</v>
      </c>
      <c r="C37" s="2">
        <v>0.394694</v>
      </c>
      <c r="D37" s="2">
        <v>0.3911336</v>
      </c>
      <c r="E37" s="2">
        <v>0.3845215</v>
      </c>
      <c r="F37" s="2">
        <v>0.3799439</v>
      </c>
    </row>
    <row r="38" spans="1:7" ht="12">
      <c r="A38" s="4" t="s">
        <v>53</v>
      </c>
      <c r="B38" s="2">
        <v>-0.0001303264</v>
      </c>
      <c r="C38" s="2">
        <v>-3.479304E-05</v>
      </c>
      <c r="D38" s="2">
        <v>1.721642E-05</v>
      </c>
      <c r="E38" s="2">
        <v>0.0001333093</v>
      </c>
      <c r="F38" s="2">
        <v>-6.7345E-05</v>
      </c>
      <c r="G38" s="2">
        <v>0.0003128705</v>
      </c>
    </row>
    <row r="39" spans="1:7" ht="12.75" thickBot="1">
      <c r="A39" s="4" t="s">
        <v>54</v>
      </c>
      <c r="B39" s="2">
        <v>5.740894E-05</v>
      </c>
      <c r="C39" s="2">
        <v>-3.324435E-05</v>
      </c>
      <c r="D39" s="2">
        <v>-0.0001277156</v>
      </c>
      <c r="E39" s="2">
        <v>0</v>
      </c>
      <c r="F39" s="2">
        <v>0.0002254961</v>
      </c>
      <c r="G39" s="2">
        <v>0.0006202243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3.116736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0.002248*1.0033</f>
        <v>0.0022554184</v>
      </c>
      <c r="C4">
        <f>0.003743*1.0033</f>
        <v>0.0037553519</v>
      </c>
      <c r="D4">
        <f>0.003742*1.0033</f>
        <v>0.0037543486000000004</v>
      </c>
      <c r="E4">
        <f>0.003741*1.0033</f>
        <v>0.0037533453000000005</v>
      </c>
      <c r="F4">
        <f>0.002078*1.0033</f>
        <v>0.0020848574</v>
      </c>
      <c r="G4">
        <f>0.011663*1.0033</f>
        <v>0.0117014879</v>
      </c>
    </row>
    <row r="5" spans="1:7" ht="12.75">
      <c r="A5" t="s">
        <v>13</v>
      </c>
      <c r="B5">
        <v>0.625186</v>
      </c>
      <c r="C5">
        <v>-0.849395</v>
      </c>
      <c r="D5">
        <v>0.046929</v>
      </c>
      <c r="E5">
        <v>0.688264</v>
      </c>
      <c r="F5">
        <v>-0.445552</v>
      </c>
      <c r="G5">
        <v>4.633092</v>
      </c>
    </row>
    <row r="6" spans="1:7" ht="12.75">
      <c r="A6" t="s">
        <v>14</v>
      </c>
      <c r="B6" s="50">
        <v>76.70479</v>
      </c>
      <c r="C6" s="50">
        <v>20.49971</v>
      </c>
      <c r="D6" s="50">
        <v>-10.13436</v>
      </c>
      <c r="E6" s="50">
        <v>-78.41638</v>
      </c>
      <c r="F6" s="50">
        <v>39.4965</v>
      </c>
      <c r="G6" s="50">
        <v>-0.001631292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-0.4393928</v>
      </c>
      <c r="C8" s="50">
        <v>1.285538</v>
      </c>
      <c r="D8" s="50">
        <v>1.634666</v>
      </c>
      <c r="E8" s="50">
        <v>-0.2059343</v>
      </c>
      <c r="F8" s="50">
        <v>-2.59981</v>
      </c>
      <c r="G8" s="50">
        <v>0.2422345</v>
      </c>
    </row>
    <row r="9" spans="1:7" ht="12.75">
      <c r="A9" t="s">
        <v>17</v>
      </c>
      <c r="B9" s="50">
        <v>0.4955223</v>
      </c>
      <c r="C9" s="50">
        <v>1.006387</v>
      </c>
      <c r="D9" s="50">
        <v>0.8508834</v>
      </c>
      <c r="E9" s="50">
        <v>0.6873636</v>
      </c>
      <c r="F9" s="50">
        <v>-1.101171</v>
      </c>
      <c r="G9" s="50">
        <v>0.5367723</v>
      </c>
    </row>
    <row r="10" spans="1:7" ht="12.75">
      <c r="A10" t="s">
        <v>18</v>
      </c>
      <c r="B10" s="50">
        <v>0.5294232</v>
      </c>
      <c r="C10" s="50">
        <v>-0.09197501</v>
      </c>
      <c r="D10" s="50">
        <v>-0.8678866</v>
      </c>
      <c r="E10" s="50">
        <v>-0.001802828</v>
      </c>
      <c r="F10" s="50">
        <v>0.9632462</v>
      </c>
      <c r="G10" s="50">
        <v>-0.0261386</v>
      </c>
    </row>
    <row r="11" spans="1:7" ht="12.75">
      <c r="A11" t="s">
        <v>19</v>
      </c>
      <c r="B11" s="50">
        <v>2.48576</v>
      </c>
      <c r="C11" s="50">
        <v>1.403409</v>
      </c>
      <c r="D11" s="50">
        <v>1.53836</v>
      </c>
      <c r="E11" s="50">
        <v>2.523541</v>
      </c>
      <c r="F11" s="50">
        <v>13.14315</v>
      </c>
      <c r="G11" s="50">
        <v>3.430572</v>
      </c>
    </row>
    <row r="12" spans="1:7" ht="12.75">
      <c r="A12" t="s">
        <v>20</v>
      </c>
      <c r="B12" s="50">
        <v>0.1234157</v>
      </c>
      <c r="C12" s="50">
        <v>-0.2777863</v>
      </c>
      <c r="D12" s="50">
        <v>-0.2558952</v>
      </c>
      <c r="E12" s="50">
        <v>-0.1579155</v>
      </c>
      <c r="F12" s="50">
        <v>-0.3200088</v>
      </c>
      <c r="G12" s="50">
        <v>-0.1913362</v>
      </c>
    </row>
    <row r="13" spans="1:7" ht="12.75">
      <c r="A13" t="s">
        <v>21</v>
      </c>
      <c r="B13" s="50">
        <v>0.08773886</v>
      </c>
      <c r="C13" s="50">
        <v>0.1897927</v>
      </c>
      <c r="D13" s="50">
        <v>0.1606746</v>
      </c>
      <c r="E13" s="50">
        <v>0.09607992</v>
      </c>
      <c r="F13" s="50">
        <v>-0.06783578</v>
      </c>
      <c r="G13" s="50">
        <v>0.1110681</v>
      </c>
    </row>
    <row r="14" spans="1:7" ht="12.75">
      <c r="A14" t="s">
        <v>22</v>
      </c>
      <c r="B14" s="50">
        <v>0.08689924</v>
      </c>
      <c r="C14" s="50">
        <v>0.1183257</v>
      </c>
      <c r="D14" s="50">
        <v>0.0353408</v>
      </c>
      <c r="E14" s="50">
        <v>0.1827783</v>
      </c>
      <c r="F14" s="50">
        <v>0.1324473</v>
      </c>
      <c r="G14" s="50">
        <v>0.1112065</v>
      </c>
    </row>
    <row r="15" spans="1:7" ht="12.75">
      <c r="A15" t="s">
        <v>23</v>
      </c>
      <c r="B15" s="50">
        <v>-0.4435839</v>
      </c>
      <c r="C15" s="50">
        <v>-0.188422</v>
      </c>
      <c r="D15" s="50">
        <v>-0.1892637</v>
      </c>
      <c r="E15" s="50">
        <v>-0.1537632</v>
      </c>
      <c r="F15" s="50">
        <v>-0.4616299</v>
      </c>
      <c r="G15" s="50">
        <v>-0.2536766</v>
      </c>
    </row>
    <row r="16" spans="1:7" ht="12.75">
      <c r="A16" t="s">
        <v>24</v>
      </c>
      <c r="B16" s="50">
        <v>-0.03264386</v>
      </c>
      <c r="C16" s="50">
        <v>-0.02825414</v>
      </c>
      <c r="D16" s="50">
        <v>-0.05954727</v>
      </c>
      <c r="E16" s="50">
        <v>-0.05008683</v>
      </c>
      <c r="F16" s="50">
        <v>-0.03994305</v>
      </c>
      <c r="G16" s="50">
        <v>-0.04323124</v>
      </c>
    </row>
    <row r="17" spans="1:7" ht="12.75">
      <c r="A17" t="s">
        <v>25</v>
      </c>
      <c r="B17" s="50">
        <v>-0.01124114</v>
      </c>
      <c r="C17" s="50">
        <v>-0.01540764</v>
      </c>
      <c r="D17" s="50">
        <v>-0.02644643</v>
      </c>
      <c r="E17" s="50">
        <v>-0.01744949</v>
      </c>
      <c r="F17" s="50">
        <v>-0.00822779</v>
      </c>
      <c r="G17" s="50">
        <v>-0.0169924</v>
      </c>
    </row>
    <row r="18" spans="1:7" ht="12.75">
      <c r="A18" t="s">
        <v>26</v>
      </c>
      <c r="B18" s="50">
        <v>0.03028854</v>
      </c>
      <c r="C18" s="50">
        <v>0.05304043</v>
      </c>
      <c r="D18" s="50">
        <v>0.06860055</v>
      </c>
      <c r="E18" s="50">
        <v>0.07338917</v>
      </c>
      <c r="F18" s="50">
        <v>0.0003301735</v>
      </c>
      <c r="G18" s="50">
        <v>0.05134871</v>
      </c>
    </row>
    <row r="19" spans="1:7" ht="12.75">
      <c r="A19" t="s">
        <v>27</v>
      </c>
      <c r="B19" s="50">
        <v>-0.2035137</v>
      </c>
      <c r="C19" s="50">
        <v>-0.1646548</v>
      </c>
      <c r="D19" s="50">
        <v>-0.177165</v>
      </c>
      <c r="E19" s="50">
        <v>-0.1934602</v>
      </c>
      <c r="F19" s="50">
        <v>-0.1490617</v>
      </c>
      <c r="G19" s="50">
        <v>-0.1781265</v>
      </c>
    </row>
    <row r="20" spans="1:7" ht="12.75">
      <c r="A20" t="s">
        <v>28</v>
      </c>
      <c r="B20" s="50">
        <v>-0.008959542</v>
      </c>
      <c r="C20" s="50">
        <v>0.003239393</v>
      </c>
      <c r="D20" s="50">
        <v>-0.0002710244</v>
      </c>
      <c r="E20" s="50">
        <v>-0.002163563</v>
      </c>
      <c r="F20" s="50">
        <v>0.0005299824</v>
      </c>
      <c r="G20" s="50">
        <v>-0.001030253</v>
      </c>
    </row>
    <row r="21" spans="1:7" ht="12.75">
      <c r="A21" t="s">
        <v>29</v>
      </c>
      <c r="B21" s="50">
        <v>-33.67411</v>
      </c>
      <c r="C21" s="50">
        <v>19.52073</v>
      </c>
      <c r="D21" s="50">
        <v>75.12589</v>
      </c>
      <c r="E21" s="50">
        <v>-0.7312432</v>
      </c>
      <c r="F21" s="50">
        <v>-132.6801</v>
      </c>
      <c r="G21" s="50">
        <v>-0.0002311765</v>
      </c>
    </row>
    <row r="22" spans="1:7" ht="12.75">
      <c r="A22" t="s">
        <v>30</v>
      </c>
      <c r="B22" s="50">
        <v>12.50372</v>
      </c>
      <c r="C22" s="50">
        <v>-16.98791</v>
      </c>
      <c r="D22" s="50">
        <v>0.9385813</v>
      </c>
      <c r="E22" s="50">
        <v>13.76529</v>
      </c>
      <c r="F22" s="50">
        <v>-8.911041</v>
      </c>
      <c r="G22" s="50">
        <v>0</v>
      </c>
    </row>
    <row r="23" spans="1:7" ht="12.75">
      <c r="A23" t="s">
        <v>31</v>
      </c>
      <c r="B23" s="50">
        <v>-0.2417871</v>
      </c>
      <c r="C23" s="50">
        <v>1.68119</v>
      </c>
      <c r="D23" s="50">
        <v>-0.2747497</v>
      </c>
      <c r="E23" s="50">
        <v>-2.272202</v>
      </c>
      <c r="F23" s="50">
        <v>5.759619</v>
      </c>
      <c r="G23" s="50">
        <v>0.5266528</v>
      </c>
    </row>
    <row r="24" spans="1:7" ht="12.75">
      <c r="A24" t="s">
        <v>32</v>
      </c>
      <c r="B24" s="50">
        <v>0.8066189</v>
      </c>
      <c r="C24" s="50">
        <v>1.427963</v>
      </c>
      <c r="D24" s="50">
        <v>1.400729</v>
      </c>
      <c r="E24" s="50">
        <v>0.4679279</v>
      </c>
      <c r="F24" s="50">
        <v>4.328318</v>
      </c>
      <c r="G24" s="50">
        <v>1.488232</v>
      </c>
    </row>
    <row r="25" spans="1:7" ht="12.75">
      <c r="A25" t="s">
        <v>33</v>
      </c>
      <c r="B25" s="50">
        <v>-0.7380068</v>
      </c>
      <c r="C25" s="50">
        <v>0.6924885</v>
      </c>
      <c r="D25" s="50">
        <v>0.002445369</v>
      </c>
      <c r="E25" s="50">
        <v>-0.5657891</v>
      </c>
      <c r="F25" s="50">
        <v>-0.9192032</v>
      </c>
      <c r="G25" s="50">
        <v>-0.1983592</v>
      </c>
    </row>
    <row r="26" spans="1:7" ht="12.75">
      <c r="A26" t="s">
        <v>34</v>
      </c>
      <c r="B26" s="50">
        <v>0.7280588</v>
      </c>
      <c r="C26" s="50">
        <v>-0.04681691</v>
      </c>
      <c r="D26" s="50">
        <v>0.162374</v>
      </c>
      <c r="E26" s="50">
        <v>0.3525771</v>
      </c>
      <c r="F26" s="50">
        <v>1.328805</v>
      </c>
      <c r="G26" s="50">
        <v>0.395354</v>
      </c>
    </row>
    <row r="27" spans="1:7" ht="12.75">
      <c r="A27" t="s">
        <v>35</v>
      </c>
      <c r="B27" s="50">
        <v>-0.3647278</v>
      </c>
      <c r="C27" s="50">
        <v>-0.1797675</v>
      </c>
      <c r="D27" s="50">
        <v>-0.04629318</v>
      </c>
      <c r="E27" s="50">
        <v>-0.3179921</v>
      </c>
      <c r="F27" s="50">
        <v>0.3597682</v>
      </c>
      <c r="G27" s="50">
        <v>-0.1355362</v>
      </c>
    </row>
    <row r="28" spans="1:7" ht="12.75">
      <c r="A28" t="s">
        <v>36</v>
      </c>
      <c r="B28" s="50">
        <v>-0.03658202</v>
      </c>
      <c r="C28" s="50">
        <v>0.02721568</v>
      </c>
      <c r="D28" s="50">
        <v>-0.1418603</v>
      </c>
      <c r="E28" s="50">
        <v>0.2309089</v>
      </c>
      <c r="F28" s="50">
        <v>0.540602</v>
      </c>
      <c r="G28" s="50">
        <v>0.09491273</v>
      </c>
    </row>
    <row r="29" spans="1:7" ht="12.75">
      <c r="A29" t="s">
        <v>37</v>
      </c>
      <c r="B29" s="50">
        <v>-0.02217135</v>
      </c>
      <c r="C29" s="50">
        <v>-0.02441868</v>
      </c>
      <c r="D29" s="50">
        <v>-0.09115313</v>
      </c>
      <c r="E29" s="50">
        <v>-0.07131566</v>
      </c>
      <c r="F29" s="50">
        <v>0.06617991</v>
      </c>
      <c r="G29" s="50">
        <v>-0.03932751</v>
      </c>
    </row>
    <row r="30" spans="1:7" ht="12.75">
      <c r="A30" t="s">
        <v>38</v>
      </c>
      <c r="B30" s="50">
        <v>0.1332675</v>
      </c>
      <c r="C30" s="50">
        <v>0.09232105</v>
      </c>
      <c r="D30" s="50">
        <v>0.1322008</v>
      </c>
      <c r="E30" s="50">
        <v>0.07018979</v>
      </c>
      <c r="F30" s="50">
        <v>0.1746985</v>
      </c>
      <c r="G30" s="50">
        <v>0.1135278</v>
      </c>
    </row>
    <row r="31" spans="1:7" ht="12.75">
      <c r="A31" t="s">
        <v>39</v>
      </c>
      <c r="B31" s="50">
        <v>-0.01722653</v>
      </c>
      <c r="C31" s="50">
        <v>-0.0008006137</v>
      </c>
      <c r="D31" s="50">
        <v>0.009654148</v>
      </c>
      <c r="E31" s="50">
        <v>0.007796952</v>
      </c>
      <c r="F31" s="50">
        <v>0.05468559</v>
      </c>
      <c r="G31" s="50">
        <v>0.008824732</v>
      </c>
    </row>
    <row r="32" spans="1:7" ht="12.75">
      <c r="A32" t="s">
        <v>40</v>
      </c>
      <c r="B32" s="50">
        <v>-0.001992434</v>
      </c>
      <c r="C32" s="50">
        <v>0.002008402</v>
      </c>
      <c r="D32" s="50">
        <v>-0.02110743</v>
      </c>
      <c r="E32" s="50">
        <v>0.05076053</v>
      </c>
      <c r="F32" s="50">
        <v>0.06264862</v>
      </c>
      <c r="G32" s="50">
        <v>0.01569957</v>
      </c>
    </row>
    <row r="33" spans="1:7" ht="12.75">
      <c r="A33" t="s">
        <v>41</v>
      </c>
      <c r="B33" s="50">
        <v>0.0718026</v>
      </c>
      <c r="C33" s="50">
        <v>0.04168048</v>
      </c>
      <c r="D33" s="50">
        <v>0.04115936</v>
      </c>
      <c r="E33" s="50">
        <v>0.0568975</v>
      </c>
      <c r="F33" s="50">
        <v>0.06355564</v>
      </c>
      <c r="G33" s="50">
        <v>0.05249068</v>
      </c>
    </row>
    <row r="34" spans="1:7" ht="12.75">
      <c r="A34" t="s">
        <v>42</v>
      </c>
      <c r="B34" s="50">
        <v>0.02372061</v>
      </c>
      <c r="C34" s="50">
        <v>0.01685983</v>
      </c>
      <c r="D34" s="50">
        <v>0.02609684</v>
      </c>
      <c r="E34" s="50">
        <v>0.02001948</v>
      </c>
      <c r="F34" s="50">
        <v>-0.02912604</v>
      </c>
      <c r="G34" s="50">
        <v>0.01469702</v>
      </c>
    </row>
    <row r="35" spans="1:7" ht="12.75">
      <c r="A35" t="s">
        <v>43</v>
      </c>
      <c r="B35" s="50">
        <v>2.300861E-05</v>
      </c>
      <c r="C35" s="50">
        <v>0.002096205</v>
      </c>
      <c r="D35" s="50">
        <v>0.0008486336</v>
      </c>
      <c r="E35" s="50">
        <v>-0.000451122</v>
      </c>
      <c r="F35" s="50">
        <v>0.002246218</v>
      </c>
      <c r="G35" s="50">
        <v>0.0009037055</v>
      </c>
    </row>
    <row r="36" spans="1:6" ht="12.75">
      <c r="A36" t="s">
        <v>44</v>
      </c>
      <c r="B36" s="50">
        <v>20.09583</v>
      </c>
      <c r="C36" s="50">
        <v>20.09888</v>
      </c>
      <c r="D36" s="50">
        <v>20.11719</v>
      </c>
      <c r="E36" s="50">
        <v>20.12024</v>
      </c>
      <c r="F36" s="50">
        <v>20.1355</v>
      </c>
    </row>
    <row r="37" spans="1:6" ht="12.75">
      <c r="A37" t="s">
        <v>45</v>
      </c>
      <c r="B37" s="50">
        <v>0.4023234</v>
      </c>
      <c r="C37" s="50">
        <v>0.394694</v>
      </c>
      <c r="D37" s="50">
        <v>0.3911336</v>
      </c>
      <c r="E37" s="50">
        <v>0.3845215</v>
      </c>
      <c r="F37" s="50">
        <v>0.3799439</v>
      </c>
    </row>
    <row r="38" spans="1:7" ht="12.75">
      <c r="A38" t="s">
        <v>55</v>
      </c>
      <c r="B38" s="50">
        <v>-0.0001303264</v>
      </c>
      <c r="C38" s="50">
        <v>-3.479304E-05</v>
      </c>
      <c r="D38" s="50">
        <v>1.721642E-05</v>
      </c>
      <c r="E38" s="50">
        <v>0.0001333093</v>
      </c>
      <c r="F38" s="50">
        <v>-6.7345E-05</v>
      </c>
      <c r="G38" s="50">
        <v>0.0003128705</v>
      </c>
    </row>
    <row r="39" spans="1:7" ht="12.75">
      <c r="A39" t="s">
        <v>56</v>
      </c>
      <c r="B39" s="50">
        <v>5.740894E-05</v>
      </c>
      <c r="C39" s="50">
        <v>-3.324435E-05</v>
      </c>
      <c r="D39" s="50">
        <v>-0.0001277156</v>
      </c>
      <c r="E39" s="50">
        <v>0</v>
      </c>
      <c r="F39" s="50">
        <v>0.0002254961</v>
      </c>
      <c r="G39" s="50">
        <v>0.0006202243</v>
      </c>
    </row>
    <row r="40" spans="2:5" ht="12.75">
      <c r="B40" t="s">
        <v>46</v>
      </c>
      <c r="C40" t="s">
        <v>47</v>
      </c>
      <c r="D40" t="s">
        <v>48</v>
      </c>
      <c r="E40">
        <v>3.116736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-0.00013032636046458307</v>
      </c>
      <c r="C50">
        <f>-0.017/(C7*C7+C22*C22)*(C21*C22+C6*C7)</f>
        <v>-3.479303180236384E-05</v>
      </c>
      <c r="D50">
        <f>-0.017/(D7*D7+D22*D22)*(D21*D22+D6*D7)</f>
        <v>1.7216424849899536E-05</v>
      </c>
      <c r="E50">
        <f>-0.017/(E7*E7+E22*E22)*(E21*E22+E6*E7)</f>
        <v>0.00013330930458295252</v>
      </c>
      <c r="F50">
        <f>-0.017/(F7*F7+F22*F22)*(F21*F22+F6*F7)</f>
        <v>-6.734499055146522E-05</v>
      </c>
      <c r="G50">
        <f>(B50*B$4+C50*C$4+D50*D$4+E50*E$4+F50*F$4)/SUM(B$4:F$4)</f>
        <v>-8.292498344770195E-10</v>
      </c>
    </row>
    <row r="51" spans="1:7" ht="12.75">
      <c r="A51" t="s">
        <v>58</v>
      </c>
      <c r="B51">
        <f>-0.017/(B7*B7+B22*B22)*(B21*B7-B6*B22)</f>
        <v>5.740894343198682E-05</v>
      </c>
      <c r="C51">
        <f>-0.017/(C7*C7+C22*C22)*(C21*C7-C6*C22)</f>
        <v>-3.3244347089288573E-05</v>
      </c>
      <c r="D51">
        <f>-0.017/(D7*D7+D22*D22)*(D21*D7-D6*D22)</f>
        <v>-0.00012771562890144173</v>
      </c>
      <c r="E51">
        <f>-0.017/(E7*E7+E22*E22)*(E21*E7-E6*E22)</f>
        <v>1.059609316271733E-06</v>
      </c>
      <c r="F51">
        <f>-0.017/(F7*F7+F22*F22)*(F21*F7-F6*F22)</f>
        <v>0.00022549615860280515</v>
      </c>
      <c r="G51">
        <f>(B51*B$4+C51*C$4+D51*D$4+E51*E$4+F51*F$4)/SUM(B$4:F$4)</f>
        <v>-4.791368573135666E-08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10000.008370024281</v>
      </c>
      <c r="C62">
        <f>C7+(2/0.017)*(C8*C50-C23*C51)</f>
        <v>10000.001313211691</v>
      </c>
      <c r="D62">
        <f>D7+(2/0.017)*(D8*D50-D23*D51)</f>
        <v>9999.999182738073</v>
      </c>
      <c r="E62">
        <f>E7+(2/0.017)*(E8*E50-E23*E51)</f>
        <v>9999.997053492716</v>
      </c>
      <c r="F62">
        <f>F7+(2/0.017)*(F8*F50-F23*F51)</f>
        <v>9999.867801437691</v>
      </c>
    </row>
    <row r="63" spans="1:6" ht="12.75">
      <c r="A63" t="s">
        <v>66</v>
      </c>
      <c r="B63">
        <f>B8+(3/0.017)*(B9*B50-B24*B51)</f>
        <v>-0.4589610511804666</v>
      </c>
      <c r="C63">
        <f>C8+(3/0.017)*(C9*C50-C24*C51)</f>
        <v>1.2877361957716782</v>
      </c>
      <c r="D63">
        <f>D8+(3/0.017)*(D9*D50-D24*D51)</f>
        <v>1.668820850929579</v>
      </c>
      <c r="E63">
        <f>E8+(3/0.017)*(E9*E50-E24*E51)</f>
        <v>-0.1898514512795086</v>
      </c>
      <c r="F63">
        <f>F8+(3/0.017)*(F9*F50-F24*F51)</f>
        <v>-2.7589618938154405</v>
      </c>
    </row>
    <row r="64" spans="1:6" ht="12.75">
      <c r="A64" t="s">
        <v>67</v>
      </c>
      <c r="B64">
        <f>B9+(4/0.017)*(B10*B50-B25*B51)</f>
        <v>0.4892565098428491</v>
      </c>
      <c r="C64">
        <f>C9+(4/0.017)*(C10*C50-C25*C51)</f>
        <v>1.0125567452934807</v>
      </c>
      <c r="D64">
        <f>D9+(4/0.017)*(D10*D50-D25*D51)</f>
        <v>0.8474411429206108</v>
      </c>
      <c r="E64">
        <f>E9+(4/0.017)*(E10*E50-E25*E51)</f>
        <v>0.687448113330457</v>
      </c>
      <c r="F64">
        <f>F9+(4/0.017)*(F10*F50-F25*F51)</f>
        <v>-1.067663474273489</v>
      </c>
    </row>
    <row r="65" spans="1:6" ht="12.75">
      <c r="A65" t="s">
        <v>68</v>
      </c>
      <c r="B65">
        <f>B10+(5/0.017)*(B11*B50-B26*B51)</f>
        <v>0.42184757051388166</v>
      </c>
      <c r="C65">
        <f>C10+(5/0.017)*(C11*C50-C26*C51)</f>
        <v>-0.10679420163953282</v>
      </c>
      <c r="D65">
        <f>D10+(5/0.017)*(D11*D50-D26*D51)</f>
        <v>-0.8539975538649017</v>
      </c>
      <c r="E65">
        <f>E10+(5/0.017)*(E11*E50-E26*E51)</f>
        <v>0.09703184900491309</v>
      </c>
      <c r="F65">
        <f>F10+(5/0.017)*(F11*F50-F26*F51)</f>
        <v>0.614785689529797</v>
      </c>
    </row>
    <row r="66" spans="1:6" ht="12.75">
      <c r="A66" t="s">
        <v>69</v>
      </c>
      <c r="B66">
        <f>B11+(6/0.017)*(B12*B50-B27*B51)</f>
        <v>2.4874732889293236</v>
      </c>
      <c r="C66">
        <f>C11+(6/0.017)*(C12*C50-C27*C51)</f>
        <v>1.40471092037816</v>
      </c>
      <c r="D66">
        <f>D11+(6/0.017)*(D12*D50-D27*D51)</f>
        <v>1.5347183659725419</v>
      </c>
      <c r="E66">
        <f>E11+(6/0.017)*(E12*E50-E27*E51)</f>
        <v>2.516229944201338</v>
      </c>
      <c r="F66">
        <f>F11+(6/0.017)*(F12*F50-F27*F51)</f>
        <v>13.122123403244096</v>
      </c>
    </row>
    <row r="67" spans="1:6" ht="12.75">
      <c r="A67" t="s">
        <v>70</v>
      </c>
      <c r="B67">
        <f>B12+(7/0.017)*(B13*B50-B28*B51)</f>
        <v>0.11957206127952198</v>
      </c>
      <c r="C67">
        <f>C12+(7/0.017)*(C13*C50-C28*C51)</f>
        <v>-0.28013282185549165</v>
      </c>
      <c r="D67">
        <f>D12+(7/0.017)*(D13*D50-D28*D51)</f>
        <v>-0.2622164203988951</v>
      </c>
      <c r="E67">
        <f>E12+(7/0.017)*(E13*E50-E28*E51)</f>
        <v>-0.15274222243026178</v>
      </c>
      <c r="F67">
        <f>F12+(7/0.017)*(F13*F50-F28*F51)</f>
        <v>-0.3683233247405233</v>
      </c>
    </row>
    <row r="68" spans="1:6" ht="12.75">
      <c r="A68" t="s">
        <v>71</v>
      </c>
      <c r="B68">
        <f>B13+(8/0.017)*(B14*B50-B29*B51)</f>
        <v>0.08300830569488116</v>
      </c>
      <c r="C68">
        <f>C13+(8/0.017)*(C14*C50-C29*C51)</f>
        <v>0.1874733150981086</v>
      </c>
      <c r="D68">
        <f>D13+(8/0.017)*(D14*D50-D29*D51)</f>
        <v>0.15548248842496493</v>
      </c>
      <c r="E68">
        <f>E13+(8/0.017)*(E14*E50-E29*E51)</f>
        <v>0.10758185637815827</v>
      </c>
      <c r="F68">
        <f>F13+(8/0.017)*(F14*F50-F29*F51)</f>
        <v>-0.07905600477588068</v>
      </c>
    </row>
    <row r="69" spans="1:6" ht="12.75">
      <c r="A69" t="s">
        <v>72</v>
      </c>
      <c r="B69">
        <f>B14+(9/0.017)*(B15*B50-B30*B51)</f>
        <v>0.11345449646528055</v>
      </c>
      <c r="C69">
        <f>C14+(9/0.017)*(C15*C50-C30*C51)</f>
        <v>0.12342124888311842</v>
      </c>
      <c r="D69">
        <f>D14+(9/0.017)*(D15*D50-D30*D51)</f>
        <v>0.04255438684756989</v>
      </c>
      <c r="E69">
        <f>E14+(9/0.017)*(E15*E50-E30*E51)</f>
        <v>0.17188700875526086</v>
      </c>
      <c r="F69">
        <f>F14+(9/0.017)*(F15*F50-F30*F51)</f>
        <v>0.1280503344300538</v>
      </c>
    </row>
    <row r="70" spans="1:6" ht="12.75">
      <c r="A70" t="s">
        <v>73</v>
      </c>
      <c r="B70">
        <f>B15+(10/0.017)*(B16*B50-B31*B51)</f>
        <v>-0.44049959861669713</v>
      </c>
      <c r="C70">
        <f>C15+(10/0.017)*(C16*C50-C31*C51)</f>
        <v>-0.18785939334597576</v>
      </c>
      <c r="D70">
        <f>D15+(10/0.017)*(D16*D50-D31*D51)</f>
        <v>-0.18914146795037887</v>
      </c>
      <c r="E70">
        <f>E15+(10/0.017)*(E16*E50-E31*E51)</f>
        <v>-0.15769573070531898</v>
      </c>
      <c r="F70">
        <f>F15+(10/0.017)*(F16*F50-F31*F51)</f>
        <v>-0.46730132714769484</v>
      </c>
    </row>
    <row r="71" spans="1:6" ht="12.75">
      <c r="A71" t="s">
        <v>74</v>
      </c>
      <c r="B71">
        <f>B16+(11/0.017)*(B17*B50-B32*B51)</f>
        <v>-0.031621895038871826</v>
      </c>
      <c r="C71">
        <f>C16+(11/0.017)*(C17*C50-C32*C51)</f>
        <v>-0.02786406283889858</v>
      </c>
      <c r="D71">
        <f>D16+(11/0.017)*(D17*D50-D32*D51)</f>
        <v>-0.061586192258085246</v>
      </c>
      <c r="E71">
        <f>E16+(11/0.017)*(E17*E50-E32*E51)</f>
        <v>-0.05162680781087381</v>
      </c>
      <c r="F71">
        <f>F16+(11/0.017)*(F17*F50-F32*F51)</f>
        <v>-0.04872552940185481</v>
      </c>
    </row>
    <row r="72" spans="1:6" ht="12.75">
      <c r="A72" t="s">
        <v>75</v>
      </c>
      <c r="B72">
        <f>B17+(12/0.017)*(B18*B50-B33*B51)</f>
        <v>-0.01693726229434507</v>
      </c>
      <c r="C72">
        <f>C17+(12/0.017)*(C18*C50-C33*C51)</f>
        <v>-0.015732202605058518</v>
      </c>
      <c r="D72">
        <f>D17+(12/0.017)*(D18*D50-D33*D51)</f>
        <v>-0.02190213605083462</v>
      </c>
      <c r="E72">
        <f>E17+(12/0.017)*(E18*E50-E33*E51)</f>
        <v>-0.01058607581490764</v>
      </c>
      <c r="F72">
        <f>F17+(12/0.017)*(F18*F50-F33*F51)</f>
        <v>-0.018359875794433385</v>
      </c>
    </row>
    <row r="73" spans="1:6" ht="12.75">
      <c r="A73" t="s">
        <v>76</v>
      </c>
      <c r="B73">
        <f>B18+(13/0.017)*(B19*B50-B34*B51)</f>
        <v>0.049529629452014376</v>
      </c>
      <c r="C73">
        <f>C18+(13/0.017)*(C19*C50-C34*C51)</f>
        <v>0.05784992050185749</v>
      </c>
      <c r="D73">
        <f>D18+(13/0.017)*(D19*D50-D34*D51)</f>
        <v>0.06881682903042953</v>
      </c>
      <c r="E73">
        <f>E18+(13/0.017)*(E19*E50-E34*E51)</f>
        <v>0.053651149517534136</v>
      </c>
      <c r="F73">
        <f>F18+(13/0.017)*(F19*F50-F34*F51)</f>
        <v>0.013029161492597696</v>
      </c>
    </row>
    <row r="74" spans="1:6" ht="12.75">
      <c r="A74" t="s">
        <v>77</v>
      </c>
      <c r="B74">
        <f>B19+(14/0.017)*(B20*B50-B35*B51)</f>
        <v>-0.2025531817409297</v>
      </c>
      <c r="C74">
        <f>C19+(14/0.017)*(C20*C50-C35*C51)</f>
        <v>-0.16469022933641803</v>
      </c>
      <c r="D74">
        <f>D19+(14/0.017)*(D20*D50-D35*D51)</f>
        <v>-0.17707958542129285</v>
      </c>
      <c r="E74">
        <f>E19+(14/0.017)*(E20*E50-E35*E51)</f>
        <v>-0.19369733123072258</v>
      </c>
      <c r="F74">
        <f>F19+(14/0.017)*(F20*F50-F35*F51)</f>
        <v>-0.14950822192126287</v>
      </c>
    </row>
    <row r="75" spans="1:6" ht="12.75">
      <c r="A75" t="s">
        <v>78</v>
      </c>
      <c r="B75" s="50">
        <f>B20</f>
        <v>-0.008959542</v>
      </c>
      <c r="C75" s="50">
        <f>C20</f>
        <v>0.003239393</v>
      </c>
      <c r="D75" s="50">
        <f>D20</f>
        <v>-0.0002710244</v>
      </c>
      <c r="E75" s="50">
        <f>E20</f>
        <v>-0.002163563</v>
      </c>
      <c r="F75" s="50">
        <f>F20</f>
        <v>0.0005299824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12.50445954780596</v>
      </c>
      <c r="C82">
        <f>C22+(2/0.017)*(C8*C51+C23*C50)</f>
        <v>-16.999819478659326</v>
      </c>
      <c r="D82">
        <f>D22+(2/0.017)*(D8*D51+D23*D50)</f>
        <v>0.9134633466121898</v>
      </c>
      <c r="E82">
        <f>E22+(2/0.017)*(E8*E51+E23*E50)</f>
        <v>13.729628367247669</v>
      </c>
      <c r="F82">
        <f>F22+(2/0.017)*(F8*F51+F23*F50)</f>
        <v>-9.02564437120379</v>
      </c>
    </row>
    <row r="83" spans="1:6" ht="12.75">
      <c r="A83" t="s">
        <v>81</v>
      </c>
      <c r="B83">
        <f>B23+(3/0.017)*(B9*B51+B24*B50)</f>
        <v>-0.2553182106756984</v>
      </c>
      <c r="C83">
        <f>C23+(3/0.017)*(C9*C51+C24*C50)</f>
        <v>1.666518263387221</v>
      </c>
      <c r="D83">
        <f>D23+(3/0.017)*(D9*D51+D24*D50)</f>
        <v>-0.28967126993927445</v>
      </c>
      <c r="E83">
        <f>E23+(3/0.017)*(E9*E51+E24*E50)</f>
        <v>-2.2610653859144376</v>
      </c>
      <c r="F83">
        <f>F23+(3/0.017)*(F9*F51+F24*F50)</f>
        <v>5.6643601120096685</v>
      </c>
    </row>
    <row r="84" spans="1:6" ht="12.75">
      <c r="A84" t="s">
        <v>82</v>
      </c>
      <c r="B84">
        <f>B24+(4/0.017)*(B10*B51+B25*B50)</f>
        <v>0.83640133924294</v>
      </c>
      <c r="C84">
        <f>C24+(4/0.017)*(C10*C51+C25*C50)</f>
        <v>1.4230133234712259</v>
      </c>
      <c r="D84">
        <f>D24+(4/0.017)*(D10*D51+D25*D50)</f>
        <v>1.4268195372813535</v>
      </c>
      <c r="E84">
        <f>E24+(4/0.017)*(E10*E51+E25*E50)</f>
        <v>0.4501804031164802</v>
      </c>
      <c r="F84">
        <f>F24+(4/0.017)*(F10*F51+F25*F50)</f>
        <v>4.393991423225324</v>
      </c>
    </row>
    <row r="85" spans="1:6" ht="12.75">
      <c r="A85" t="s">
        <v>83</v>
      </c>
      <c r="B85">
        <f>B25+(5/0.017)*(B11*B51+B26*B50)</f>
        <v>-0.7239422112890341</v>
      </c>
      <c r="C85">
        <f>C25+(5/0.017)*(C11*C51+C26*C50)</f>
        <v>0.6792454077453784</v>
      </c>
      <c r="D85">
        <f>D25+(5/0.017)*(D11*D51+D26*D50)</f>
        <v>-0.05451848838477773</v>
      </c>
      <c r="E85">
        <f>E25+(5/0.017)*(E11*E51+E26*E50)</f>
        <v>-0.5511785777745684</v>
      </c>
      <c r="F85">
        <f>F25+(5/0.017)*(F11*F51+F26*F50)</f>
        <v>-0.07383805977331814</v>
      </c>
    </row>
    <row r="86" spans="1:6" ht="12.75">
      <c r="A86" t="s">
        <v>84</v>
      </c>
      <c r="B86">
        <f>B26+(6/0.017)*(B12*B51+B27*B50)</f>
        <v>0.7473360276497083</v>
      </c>
      <c r="C86">
        <f>C26+(6/0.017)*(C12*C51+C27*C50)</f>
        <v>-0.04135003452292447</v>
      </c>
      <c r="D86">
        <f>D26+(6/0.017)*(D12*D51+D27*D50)</f>
        <v>0.17362746353399788</v>
      </c>
      <c r="E86">
        <f>E26+(6/0.017)*(E12*E51+E27*E50)</f>
        <v>0.3375564054886389</v>
      </c>
      <c r="F86">
        <f>F26+(6/0.017)*(F12*F51+F27*F50)</f>
        <v>1.2947852325357139</v>
      </c>
    </row>
    <row r="87" spans="1:6" ht="12.75">
      <c r="A87" t="s">
        <v>85</v>
      </c>
      <c r="B87">
        <f>B27+(7/0.017)*(B13*B51+B28*B50)</f>
        <v>-0.3606906130924125</v>
      </c>
      <c r="C87">
        <f>C27+(7/0.017)*(C13*C51+C28*C50)</f>
        <v>-0.18275545017029607</v>
      </c>
      <c r="D87">
        <f>D27+(7/0.017)*(D13*D51+D28*D50)</f>
        <v>-0.05574852667478545</v>
      </c>
      <c r="E87">
        <f>E27+(7/0.017)*(E13*E51+E28*E50)</f>
        <v>-0.3052751126814428</v>
      </c>
      <c r="F87">
        <f>F27+(7/0.017)*(F13*F51+F28*F50)</f>
        <v>0.33847850525202955</v>
      </c>
    </row>
    <row r="88" spans="1:6" ht="12.75">
      <c r="A88" t="s">
        <v>86</v>
      </c>
      <c r="B88">
        <f>B28+(8/0.017)*(B14*B51+B29*B50)</f>
        <v>-0.03287458239739808</v>
      </c>
      <c r="C88">
        <f>C28+(8/0.017)*(C14*C51+C29*C50)</f>
        <v>0.02576435730326057</v>
      </c>
      <c r="D88">
        <f>D28+(8/0.017)*(D14*D51+D29*D50)</f>
        <v>-0.14472284282840386</v>
      </c>
      <c r="E88">
        <f>E28+(8/0.017)*(E14*E51+E29*E50)</f>
        <v>0.22652613884659673</v>
      </c>
      <c r="F88">
        <f>F28+(8/0.017)*(F14*F51+F29*F50)</f>
        <v>0.5525593985664313</v>
      </c>
    </row>
    <row r="89" spans="1:6" ht="12.75">
      <c r="A89" t="s">
        <v>87</v>
      </c>
      <c r="B89">
        <f>B29+(9/0.017)*(B15*B51+B30*B50)</f>
        <v>-0.044848147728875604</v>
      </c>
      <c r="C89">
        <f>C29+(9/0.017)*(C15*C51+C30*C50)</f>
        <v>-0.02280300151486925</v>
      </c>
      <c r="D89">
        <f>D29+(9/0.017)*(D15*D51+D30*D50)</f>
        <v>-0.0771512700877592</v>
      </c>
      <c r="E89">
        <f>E29+(9/0.017)*(E15*E51+E30*E50)</f>
        <v>-0.06644823596643921</v>
      </c>
      <c r="F89">
        <f>F29+(9/0.017)*(F15*F51+F30*F50)</f>
        <v>0.004841819305737051</v>
      </c>
    </row>
    <row r="90" spans="1:6" ht="12.75">
      <c r="A90" t="s">
        <v>88</v>
      </c>
      <c r="B90">
        <f>B30+(10/0.017)*(B16*B51+B31*B50)</f>
        <v>0.13348574790952486</v>
      </c>
      <c r="C90">
        <f>C30+(10/0.017)*(C16*C51+C31*C50)</f>
        <v>0.09288995953811463</v>
      </c>
      <c r="D90">
        <f>D30+(10/0.017)*(D16*D51+D31*D50)</f>
        <v>0.136772168794674</v>
      </c>
      <c r="E90">
        <f>E30+(10/0.017)*(E16*E51+E31*E50)</f>
        <v>0.07076998633958596</v>
      </c>
      <c r="F90">
        <f>F30+(10/0.017)*(F16*F51+F31*F50)</f>
        <v>0.16723390889427583</v>
      </c>
    </row>
    <row r="91" spans="1:6" ht="12.75">
      <c r="A91" t="s">
        <v>89</v>
      </c>
      <c r="B91">
        <f>B31+(11/0.017)*(B17*B51+B32*B50)</f>
        <v>-0.01747608460503157</v>
      </c>
      <c r="C91">
        <f>C31+(11/0.017)*(C17*C51+C32*C50)</f>
        <v>-0.0005143946464342573</v>
      </c>
      <c r="D91">
        <f>D31+(11/0.017)*(D17*D51+D32*D50)</f>
        <v>0.01160453079588605</v>
      </c>
      <c r="E91">
        <f>E31+(11/0.017)*(E17*E51+E32*E50)</f>
        <v>0.012163538731549</v>
      </c>
      <c r="F91">
        <f>F31+(11/0.017)*(F17*F51+F32*F50)</f>
        <v>0.05075509215480694</v>
      </c>
    </row>
    <row r="92" spans="1:6" ht="12.75">
      <c r="A92" t="s">
        <v>90</v>
      </c>
      <c r="B92">
        <f>B32+(12/0.017)*(B18*B51+B33*B50)</f>
        <v>-0.007370508200280094</v>
      </c>
      <c r="C92">
        <f>C32+(12/0.017)*(C18*C51+C33*C50)</f>
        <v>-0.0002599401629620503</v>
      </c>
      <c r="D92">
        <f>D32+(12/0.017)*(D18*D51+D33*D50)</f>
        <v>-0.02679172084088812</v>
      </c>
      <c r="E92">
        <f>E32+(12/0.017)*(E18*E51+E33*E50)</f>
        <v>0.05616951588641458</v>
      </c>
      <c r="F92">
        <f>F32+(12/0.017)*(F18*F51+F33*F50)</f>
        <v>0.05967988979809185</v>
      </c>
    </row>
    <row r="93" spans="1:6" ht="12.75">
      <c r="A93" t="s">
        <v>91</v>
      </c>
      <c r="B93">
        <f>B33+(13/0.017)*(B19*B51+B34*B50)</f>
        <v>0.06050412621276213</v>
      </c>
      <c r="C93">
        <f>C33+(13/0.017)*(C19*C51+C34*C50)</f>
        <v>0.045417778668040254</v>
      </c>
      <c r="D93">
        <f>D33+(13/0.017)*(D19*D51+D34*D50)</f>
        <v>0.058805738695708765</v>
      </c>
      <c r="E93">
        <f>E33+(13/0.017)*(E19*E51+E34*E50)</f>
        <v>0.05878157526156699</v>
      </c>
      <c r="F93">
        <f>F33+(13/0.017)*(F19*F51+F34*F50)</f>
        <v>0.03935166810996306</v>
      </c>
    </row>
    <row r="94" spans="1:6" ht="12.75">
      <c r="A94" t="s">
        <v>92</v>
      </c>
      <c r="B94">
        <f>B34+(14/0.017)*(B20*B51+B35*B50)</f>
        <v>0.023294551732025163</v>
      </c>
      <c r="C94">
        <f>C34+(14/0.017)*(C20*C51+C35*C50)</f>
        <v>0.01671108013795774</v>
      </c>
      <c r="D94">
        <f>D34+(14/0.017)*(D20*D51+D35*D50)</f>
        <v>0.026137377813888463</v>
      </c>
      <c r="E94">
        <f>E34+(14/0.017)*(E20*E51+E35*E50)</f>
        <v>0.01996806599514206</v>
      </c>
      <c r="F94">
        <f>F34+(14/0.017)*(F20*F51+F35*F50)</f>
        <v>-0.02915219738148424</v>
      </c>
    </row>
    <row r="95" spans="1:6" ht="12.75">
      <c r="A95" t="s">
        <v>93</v>
      </c>
      <c r="B95" s="50">
        <f>B35</f>
        <v>2.300861E-05</v>
      </c>
      <c r="C95" s="50">
        <f>C35</f>
        <v>0.002096205</v>
      </c>
      <c r="D95" s="50">
        <f>D35</f>
        <v>0.0008486336</v>
      </c>
      <c r="E95" s="50">
        <f>E35</f>
        <v>-0.000451122</v>
      </c>
      <c r="F95" s="50">
        <f>F35</f>
        <v>0.002246218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-0.4589606670292739</v>
      </c>
      <c r="C103">
        <f>C63*10000/C62</f>
        <v>1.2877360266646776</v>
      </c>
      <c r="D103">
        <f>D63*10000/D62</f>
        <v>1.6688209873159645</v>
      </c>
      <c r="E103">
        <f>E63*10000/E62</f>
        <v>-0.18985150721939348</v>
      </c>
      <c r="F103">
        <f>F63*10000/F62</f>
        <v>-2.7589983673771985</v>
      </c>
      <c r="G103">
        <f>AVERAGE(C103:E103)</f>
        <v>0.9222351689204161</v>
      </c>
      <c r="H103">
        <f>STDEV(C103:E103)</f>
        <v>0.9817632190321737</v>
      </c>
      <c r="I103">
        <f>(B103*B4+C103*C4+D103*D4+E103*E4+F103*F4)/SUM(B4:F4)</f>
        <v>0.2308093754464282</v>
      </c>
      <c r="K103">
        <f>(LN(H103)+LN(H123))/2-LN(K114*K115^3)</f>
        <v>-3.5503132063421488</v>
      </c>
    </row>
    <row r="104" spans="1:11" ht="12.75">
      <c r="A104" t="s">
        <v>67</v>
      </c>
      <c r="B104">
        <f>B64*10000/B62</f>
        <v>0.48925610033430517</v>
      </c>
      <c r="C104">
        <f>C64*10000/C62</f>
        <v>1.0125566123233627</v>
      </c>
      <c r="D104">
        <f>D64*10000/D62</f>
        <v>0.8474412121787546</v>
      </c>
      <c r="E104">
        <f>E64*10000/E62</f>
        <v>0.687448315887604</v>
      </c>
      <c r="F104">
        <f>F64*10000/F62</f>
        <v>-1.0676775888177141</v>
      </c>
      <c r="G104">
        <f>AVERAGE(C104:E104)</f>
        <v>0.8491487134632404</v>
      </c>
      <c r="H104">
        <f>STDEV(C104:E104)</f>
        <v>0.16256087405436184</v>
      </c>
      <c r="I104">
        <f>(B104*B4+C104*C4+D104*D4+E104*E4+F104*F4)/SUM(B4:F4)</f>
        <v>0.5410289512360521</v>
      </c>
      <c r="K104">
        <f>(LN(H104)+LN(H124))/2-LN(K114*K115^4)</f>
        <v>-4.483033642201702</v>
      </c>
    </row>
    <row r="105" spans="1:11" ht="12.75">
      <c r="A105" t="s">
        <v>68</v>
      </c>
      <c r="B105">
        <f>B65*10000/B62</f>
        <v>0.4218472174267364</v>
      </c>
      <c r="C105">
        <f>C65*10000/C62</f>
        <v>-0.10679418761519525</v>
      </c>
      <c r="D105">
        <f>D65*10000/D62</f>
        <v>-0.8539976236588762</v>
      </c>
      <c r="E105">
        <f>E65*10000/E62</f>
        <v>0.0970318775954265</v>
      </c>
      <c r="F105">
        <f>F65*10000/F62</f>
        <v>0.6147938170156695</v>
      </c>
      <c r="G105">
        <f>AVERAGE(C105:E105)</f>
        <v>-0.28791997789288165</v>
      </c>
      <c r="H105">
        <f>STDEV(C105:E105)</f>
        <v>0.5007186754973189</v>
      </c>
      <c r="I105">
        <f>(B105*B4+C105*C4+D105*D4+E105*E4+F105*F4)/SUM(B4:F4)</f>
        <v>-0.06472089772098993</v>
      </c>
      <c r="K105">
        <f>(LN(H105)+LN(H125))/2-LN(K114*K115^5)</f>
        <v>-3.2815989232117038</v>
      </c>
    </row>
    <row r="106" spans="1:11" ht="12.75">
      <c r="A106" t="s">
        <v>69</v>
      </c>
      <c r="B106">
        <f>B66*10000/B62</f>
        <v>2.487471206909883</v>
      </c>
      <c r="C106">
        <f>C66*10000/C62</f>
        <v>1.4047107359099038</v>
      </c>
      <c r="D106">
        <f>D66*10000/D62</f>
        <v>1.534718491399241</v>
      </c>
      <c r="E106">
        <f>E66*10000/E62</f>
        <v>2.5162306856105423</v>
      </c>
      <c r="F106">
        <f>F66*10000/F62</f>
        <v>13.122296878122244</v>
      </c>
      <c r="G106">
        <f>AVERAGE(C106:E106)</f>
        <v>1.8185533043065625</v>
      </c>
      <c r="H106">
        <f>STDEV(C106:E106)</f>
        <v>0.6076930149419426</v>
      </c>
      <c r="I106">
        <f>(B106*B4+C106*C4+D106*D4+E106*E4+F106*F4)/SUM(B4:F4)</f>
        <v>3.4255360120927985</v>
      </c>
      <c r="K106">
        <f>(LN(H106)+LN(H126))/2-LN(K114*K115^6)</f>
        <v>-3.183953068797376</v>
      </c>
    </row>
    <row r="107" spans="1:11" ht="12.75">
      <c r="A107" t="s">
        <v>70</v>
      </c>
      <c r="B107">
        <f>B67*10000/B62</f>
        <v>0.11957196119750012</v>
      </c>
      <c r="C107">
        <f>C67*10000/C62</f>
        <v>-0.28013278506812683</v>
      </c>
      <c r="D107">
        <f>D67*10000/D62</f>
        <v>-0.2622164418288465</v>
      </c>
      <c r="E107">
        <f>E67*10000/E62</f>
        <v>-0.15274226743588215</v>
      </c>
      <c r="F107">
        <f>F67*10000/F62</f>
        <v>-0.36832819398629363</v>
      </c>
      <c r="G107">
        <f>AVERAGE(C107:E107)</f>
        <v>-0.2316971647776185</v>
      </c>
      <c r="H107">
        <f>STDEV(C107:E107)</f>
        <v>0.06896126231044505</v>
      </c>
      <c r="I107">
        <f>(B107*B4+C107*C4+D107*D4+E107*E4+F107*F4)/SUM(B4:F4)</f>
        <v>-0.19918646994873426</v>
      </c>
      <c r="K107">
        <f>(LN(H107)+LN(H127))/2-LN(K114*K115^7)</f>
        <v>-3.891045610629749</v>
      </c>
    </row>
    <row r="108" spans="1:9" ht="12.75">
      <c r="A108" t="s">
        <v>71</v>
      </c>
      <c r="B108">
        <f>B68*10000/B62</f>
        <v>0.08300823621678588</v>
      </c>
      <c r="C108">
        <f>C68*10000/C62</f>
        <v>0.18747329047889694</v>
      </c>
      <c r="D108">
        <f>D68*10000/D62</f>
        <v>0.1554825011319578</v>
      </c>
      <c r="E108">
        <f>E68*10000/E62</f>
        <v>0.10758188807723995</v>
      </c>
      <c r="F108">
        <f>F68*10000/F62</f>
        <v>-0.07905704989871438</v>
      </c>
      <c r="G108">
        <f>AVERAGE(C108:E108)</f>
        <v>0.15017922656269825</v>
      </c>
      <c r="H108">
        <f>STDEV(C108:E108)</f>
        <v>0.04020886202435457</v>
      </c>
      <c r="I108">
        <f>(B108*B4+C108*C4+D108*D4+E108*E4+F108*F4)/SUM(B4:F4)</f>
        <v>0.10984528382980056</v>
      </c>
    </row>
    <row r="109" spans="1:9" ht="12.75">
      <c r="A109" t="s">
        <v>72</v>
      </c>
      <c r="B109">
        <f>B69*10000/B62</f>
        <v>0.113454401503671</v>
      </c>
      <c r="C109">
        <f>C69*10000/C62</f>
        <v>0.12342123267529785</v>
      </c>
      <c r="D109">
        <f>D69*10000/D62</f>
        <v>0.042554390325378194</v>
      </c>
      <c r="E109">
        <f>E69*10000/E62</f>
        <v>0.1718870594019081</v>
      </c>
      <c r="F109">
        <f>F69*10000/F62</f>
        <v>0.12805202725944426</v>
      </c>
      <c r="G109">
        <f>AVERAGE(C109:E109)</f>
        <v>0.1126208941341947</v>
      </c>
      <c r="H109">
        <f>STDEV(C109:E109)</f>
        <v>0.06533927078768659</v>
      </c>
      <c r="I109">
        <f>(B109*B4+C109*C4+D109*D4+E109*E4+F109*F4)/SUM(B4:F4)</f>
        <v>0.11480010924312764</v>
      </c>
    </row>
    <row r="110" spans="1:11" ht="12.75">
      <c r="A110" t="s">
        <v>73</v>
      </c>
      <c r="B110">
        <f>B70*10000/B62</f>
        <v>-0.44049922991777213</v>
      </c>
      <c r="C110">
        <f>C70*10000/C62</f>
        <v>-0.18785936867606384</v>
      </c>
      <c r="D110">
        <f>D70*10000/D62</f>
        <v>-0.1891414834081922</v>
      </c>
      <c r="E110">
        <f>E70*10000/E62</f>
        <v>-0.15769577717049457</v>
      </c>
      <c r="F110">
        <f>F70*10000/F62</f>
        <v>-0.4673075048857251</v>
      </c>
      <c r="G110">
        <f>AVERAGE(C110:E110)</f>
        <v>-0.17823220975158352</v>
      </c>
      <c r="H110">
        <f>STDEV(C110:E110)</f>
        <v>0.01779662192425277</v>
      </c>
      <c r="I110">
        <f>(B110*B4+C110*C4+D110*D4+E110*E4+F110*F4)/SUM(B4:F4)</f>
        <v>-0.2547693039011362</v>
      </c>
      <c r="K110">
        <f>EXP(AVERAGE(K103:K107))</f>
        <v>0.025273752048342184</v>
      </c>
    </row>
    <row r="111" spans="1:9" ht="12.75">
      <c r="A111" t="s">
        <v>74</v>
      </c>
      <c r="B111">
        <f>B71*10000/B62</f>
        <v>-0.031621868571291054</v>
      </c>
      <c r="C111">
        <f>C71*10000/C62</f>
        <v>-0.027864059179757754</v>
      </c>
      <c r="D111">
        <f>D71*10000/D62</f>
        <v>-0.061586197291290674</v>
      </c>
      <c r="E111">
        <f>E71*10000/E62</f>
        <v>-0.05162682302275482</v>
      </c>
      <c r="F111">
        <f>F71*10000/F62</f>
        <v>-0.04872617355486389</v>
      </c>
      <c r="G111">
        <f>AVERAGE(C111:E111)</f>
        <v>-0.04702569316460108</v>
      </c>
      <c r="H111">
        <f>STDEV(C111:E111)</f>
        <v>0.017325514326623055</v>
      </c>
      <c r="I111">
        <f>(B111*B4+C111*C4+D111*D4+E111*E4+F111*F4)/SUM(B4:F4)</f>
        <v>-0.04502479538948291</v>
      </c>
    </row>
    <row r="112" spans="1:9" ht="12.75">
      <c r="A112" t="s">
        <v>75</v>
      </c>
      <c r="B112">
        <f>B72*10000/B62</f>
        <v>-0.016937248117827267</v>
      </c>
      <c r="C112">
        <f>C72*10000/C62</f>
        <v>-0.01573220053908755</v>
      </c>
      <c r="D112">
        <f>D72*10000/D62</f>
        <v>-0.021902137840812956</v>
      </c>
      <c r="E112">
        <f>E72*10000/E62</f>
        <v>-0.010586078934103509</v>
      </c>
      <c r="F112">
        <f>F72*10000/F62</f>
        <v>-0.018360118512560503</v>
      </c>
      <c r="G112">
        <f>AVERAGE(C112:E112)</f>
        <v>-0.01607347243800134</v>
      </c>
      <c r="H112">
        <f>STDEV(C112:E112)</f>
        <v>0.005665743303113088</v>
      </c>
      <c r="I112">
        <f>(B112*B4+C112*C4+D112*D4+E112*E4+F112*F4)/SUM(B4:F4)</f>
        <v>-0.016504192885068446</v>
      </c>
    </row>
    <row r="113" spans="1:9" ht="12.75">
      <c r="A113" t="s">
        <v>76</v>
      </c>
      <c r="B113">
        <f>B73*10000/B62</f>
        <v>0.04952958799562896</v>
      </c>
      <c r="C113">
        <f>C73*10000/C62</f>
        <v>0.057849912904939294</v>
      </c>
      <c r="D113">
        <f>D73*10000/D62</f>
        <v>0.06881683465456742</v>
      </c>
      <c r="E113">
        <f>E73*10000/E62</f>
        <v>0.05365116532588907</v>
      </c>
      <c r="F113">
        <f>F73*10000/F62</f>
        <v>0.013029333738516505</v>
      </c>
      <c r="G113">
        <f>AVERAGE(C113:E113)</f>
        <v>0.060105970961798594</v>
      </c>
      <c r="H113">
        <f>STDEV(C113:E113)</f>
        <v>0.007830499984907974</v>
      </c>
      <c r="I113">
        <f>(B113*B4+C113*C4+D113*D4+E113*E4+F113*F4)/SUM(B4:F4)</f>
        <v>0.052287249105423185</v>
      </c>
    </row>
    <row r="114" spans="1:11" ht="12.75">
      <c r="A114" t="s">
        <v>77</v>
      </c>
      <c r="B114">
        <f>B74*10000/B62</f>
        <v>-0.20255301220356667</v>
      </c>
      <c r="C114">
        <f>C74*10000/C62</f>
        <v>-0.16469020770910742</v>
      </c>
      <c r="D114">
        <f>D74*10000/D62</f>
        <v>-0.17707959989333436</v>
      </c>
      <c r="E114">
        <f>E74*10000/E62</f>
        <v>-0.19369738830379912</v>
      </c>
      <c r="F114">
        <f>F74*10000/F62</f>
        <v>-0.1495101984245911</v>
      </c>
      <c r="G114">
        <f>AVERAGE(C114:E114)</f>
        <v>-0.1784890653020803</v>
      </c>
      <c r="H114">
        <f>STDEV(C114:E114)</f>
        <v>0.014554864343823092</v>
      </c>
      <c r="I114">
        <f>(B114*B4+C114*C4+D114*D4+E114*E4+F114*F4)/SUM(B4:F4)</f>
        <v>-0.178093531613971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-0.008959534500847867</v>
      </c>
      <c r="C115">
        <f>C75*10000/C62</f>
        <v>0.0032393925745991805</v>
      </c>
      <c r="D115">
        <f>D75*10000/D62</f>
        <v>-0.00027102442214979415</v>
      </c>
      <c r="E115">
        <f>E75*10000/E62</f>
        <v>-0.0021635636374956017</v>
      </c>
      <c r="F115">
        <f>F75*10000/F62</f>
        <v>0.0005299894063837563</v>
      </c>
      <c r="G115">
        <f>AVERAGE(C115:E115)</f>
        <v>0.0002682681716512615</v>
      </c>
      <c r="H115">
        <f>STDEV(C115:E115)</f>
        <v>0.002741552723138824</v>
      </c>
      <c r="I115">
        <f>(B115*B4+C115*C4+D115*D4+E115*E4+F115*F4)/SUM(B4:F4)</f>
        <v>-0.0010302683976511962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12.504449081551716</v>
      </c>
      <c r="C122">
        <f>C82*10000/C62</f>
        <v>-16.99981724622345</v>
      </c>
      <c r="D122">
        <f>D82*10000/D62</f>
        <v>0.9134634212660774</v>
      </c>
      <c r="E122">
        <f>E82*10000/E62</f>
        <v>13.72963241269386</v>
      </c>
      <c r="F122">
        <f>F82*10000/F62</f>
        <v>-9.025763690502151</v>
      </c>
      <c r="G122">
        <f>AVERAGE(C122:E122)</f>
        <v>-0.7855738040878381</v>
      </c>
      <c r="H122">
        <f>STDEV(C122:E122)</f>
        <v>15.435019102833566</v>
      </c>
      <c r="I122">
        <f>(B122*B4+C122*C4+D122*D4+E122*E4+F122*F4)/SUM(B4:F4)</f>
        <v>0.032464224030080896</v>
      </c>
    </row>
    <row r="123" spans="1:9" ht="12.75">
      <c r="A123" t="s">
        <v>81</v>
      </c>
      <c r="B123">
        <f>B83*10000/B62</f>
        <v>-0.25531799697391494</v>
      </c>
      <c r="C123">
        <f>C83*10000/C62</f>
        <v>1.666518044538123</v>
      </c>
      <c r="D123">
        <f>D83*10000/D62</f>
        <v>-0.2896712936130064</v>
      </c>
      <c r="E123">
        <f>E83*10000/E62</f>
        <v>-2.2610660521391965</v>
      </c>
      <c r="F123">
        <f>F83*10000/F62</f>
        <v>5.664434995025932</v>
      </c>
      <c r="G123">
        <f>AVERAGE(C123:E123)</f>
        <v>-0.29473976707136</v>
      </c>
      <c r="H123">
        <f>STDEV(C123:E123)</f>
        <v>1.9637969539098352</v>
      </c>
      <c r="I123">
        <f>(B123*B4+C123*C4+D123*D4+E123*E4+F123*F4)/SUM(B4:F4)</f>
        <v>0.5074537050810258</v>
      </c>
    </row>
    <row r="124" spans="1:9" ht="12.75">
      <c r="A124" t="s">
        <v>82</v>
      </c>
      <c r="B124">
        <f>B84*10000/B62</f>
        <v>0.8364006391735742</v>
      </c>
      <c r="C124">
        <f>C84*10000/C62</f>
        <v>1.4230131365994771</v>
      </c>
      <c r="D124">
        <f>D84*10000/D62</f>
        <v>1.4268196538898914</v>
      </c>
      <c r="E124">
        <f>E84*10000/E62</f>
        <v>0.45018053576250294</v>
      </c>
      <c r="F124">
        <f>F84*10000/F62</f>
        <v>4.394049511928142</v>
      </c>
      <c r="G124">
        <f>AVERAGE(C124:E124)</f>
        <v>1.100004442083957</v>
      </c>
      <c r="H124">
        <f>STDEV(C124:E124)</f>
        <v>0.5627672292463612</v>
      </c>
      <c r="I124">
        <f>(B124*B4+C124*C4+D124*D4+E124*E4+F124*F4)/SUM(B4:F4)</f>
        <v>1.5021017375311352</v>
      </c>
    </row>
    <row r="125" spans="1:9" ht="12.75">
      <c r="A125" t="s">
        <v>83</v>
      </c>
      <c r="B125">
        <f>B85*10000/B62</f>
        <v>-0.7239416053481526</v>
      </c>
      <c r="C125">
        <f>C85*10000/C62</f>
        <v>0.6792453185460892</v>
      </c>
      <c r="D125">
        <f>D85*10000/D62</f>
        <v>-0.054518492840366584</v>
      </c>
      <c r="E125">
        <f>E85*10000/E62</f>
        <v>-0.5511787401797856</v>
      </c>
      <c r="F125">
        <f>F85*10000/F62</f>
        <v>-0.07383903591475716</v>
      </c>
      <c r="G125">
        <f>AVERAGE(C125:E125)</f>
        <v>0.02451602850864565</v>
      </c>
      <c r="H125">
        <f>STDEV(C125:E125)</f>
        <v>0.6190078212321024</v>
      </c>
      <c r="I125">
        <f>(B125*B4+C125*C4+D125*D4+E125*E4+F125*F4)/SUM(B4:F4)</f>
        <v>-0.09673423902756756</v>
      </c>
    </row>
    <row r="126" spans="1:9" ht="12.75">
      <c r="A126" t="s">
        <v>84</v>
      </c>
      <c r="B126">
        <f>B86*10000/B62</f>
        <v>0.7473354021281621</v>
      </c>
      <c r="C126">
        <f>C86*10000/C62</f>
        <v>-0.0413500290927903</v>
      </c>
      <c r="D126">
        <f>D86*10000/D62</f>
        <v>0.1736274777239106</v>
      </c>
      <c r="E126">
        <f>E86*10000/E62</f>
        <v>0.33755650494990896</v>
      </c>
      <c r="F126">
        <f>F86*10000/F62</f>
        <v>1.2948023496366234</v>
      </c>
      <c r="G126">
        <f>AVERAGE(C126:E126)</f>
        <v>0.15661131786034307</v>
      </c>
      <c r="H126">
        <f>STDEV(C126:E126)</f>
        <v>0.19002553159362473</v>
      </c>
      <c r="I126">
        <f>(B126*B4+C126*C4+D126*D4+E126*E4+F126*F4)/SUM(B4:F4)</f>
        <v>0.39405536357350696</v>
      </c>
    </row>
    <row r="127" spans="1:9" ht="12.75">
      <c r="A127" t="s">
        <v>85</v>
      </c>
      <c r="B127">
        <f>B87*10000/B62</f>
        <v>-0.3606903111937462</v>
      </c>
      <c r="C127">
        <f>C87*10000/C62</f>
        <v>-0.18275542617063983</v>
      </c>
      <c r="D127">
        <f>D87*10000/D62</f>
        <v>-0.05574853123090065</v>
      </c>
      <c r="E127">
        <f>E87*10000/E62</f>
        <v>-0.3052752026310036</v>
      </c>
      <c r="F127">
        <f>F87*10000/F62</f>
        <v>0.3384829799483611</v>
      </c>
      <c r="G127">
        <f>AVERAGE(C127:E127)</f>
        <v>-0.18125972001084803</v>
      </c>
      <c r="H127">
        <f>STDEV(C127:E127)</f>
        <v>0.12477005966052537</v>
      </c>
      <c r="I127">
        <f>(B127*B4+C127*C4+D127*D4+E127*E4+F127*F4)/SUM(B4:F4)</f>
        <v>-0.1377419807289202</v>
      </c>
    </row>
    <row r="128" spans="1:9" ht="12.75">
      <c r="A128" t="s">
        <v>86</v>
      </c>
      <c r="B128">
        <f>B88*10000/B62</f>
        <v>-0.03287455488131582</v>
      </c>
      <c r="C128">
        <f>C88*10000/C62</f>
        <v>0.025764353919855494</v>
      </c>
      <c r="D128">
        <f>D88*10000/D62</f>
        <v>-0.14472285465605178</v>
      </c>
      <c r="E128">
        <f>E88*10000/E62</f>
        <v>0.2265262055927082</v>
      </c>
      <c r="F128">
        <f>F88*10000/F62</f>
        <v>0.5525667034188085</v>
      </c>
      <c r="G128">
        <f>AVERAGE(C128:E128)</f>
        <v>0.0358559016188373</v>
      </c>
      <c r="H128">
        <f>STDEV(C128:E128)</f>
        <v>0.1858301527877472</v>
      </c>
      <c r="I128">
        <f>(B128*B4+C128*C4+D128*D4+E128*E4+F128*F4)/SUM(B4:F4)</f>
        <v>0.09494915123794244</v>
      </c>
    </row>
    <row r="129" spans="1:9" ht="12.75">
      <c r="A129" t="s">
        <v>87</v>
      </c>
      <c r="B129">
        <f>B89*10000/B62</f>
        <v>-0.044848110190898474</v>
      </c>
      <c r="C129">
        <f>C89*10000/C62</f>
        <v>-0.022802998520352828</v>
      </c>
      <c r="D129">
        <f>D89*10000/D62</f>
        <v>-0.07715127639303929</v>
      </c>
      <c r="E129">
        <f>E89*10000/E62</f>
        <v>-0.0664482555454661</v>
      </c>
      <c r="F129">
        <f>F89*10000/F62</f>
        <v>0.004841883314738359</v>
      </c>
      <c r="G129">
        <f>AVERAGE(C129:E129)</f>
        <v>-0.05546751015295274</v>
      </c>
      <c r="H129">
        <f>STDEV(C129:E129)</f>
        <v>0.02879004001322485</v>
      </c>
      <c r="I129">
        <f>(B129*B4+C129*C4+D129*D4+E129*E4+F129*F4)/SUM(B4:F4)</f>
        <v>-0.04587138258109155</v>
      </c>
    </row>
    <row r="130" spans="1:9" ht="12.75">
      <c r="A130" t="s">
        <v>88</v>
      </c>
      <c r="B130">
        <f>B90*10000/B62</f>
        <v>0.13348563618172327</v>
      </c>
      <c r="C130">
        <f>C90*10000/C62</f>
        <v>0.09288994733969816</v>
      </c>
      <c r="D130">
        <f>D90*10000/D62</f>
        <v>0.1367721799725435</v>
      </c>
      <c r="E130">
        <f>E90*10000/E62</f>
        <v>0.07077000719202013</v>
      </c>
      <c r="F130">
        <f>F90*10000/F62</f>
        <v>0.1672361197317353</v>
      </c>
      <c r="G130">
        <f>AVERAGE(C130:E130)</f>
        <v>0.10014404483475393</v>
      </c>
      <c r="H130">
        <f>STDEV(C130:E130)</f>
        <v>0.033593721895442664</v>
      </c>
      <c r="I130">
        <f>(B130*B4+C130*C4+D130*D4+E130*E4+F130*F4)/SUM(B4:F4)</f>
        <v>0.11392949679746367</v>
      </c>
    </row>
    <row r="131" spans="1:9" ht="12.75">
      <c r="A131" t="s">
        <v>89</v>
      </c>
      <c r="B131">
        <f>B91*10000/B62</f>
        <v>-0.017476069977518566</v>
      </c>
      <c r="C131">
        <f>C91*10000/C62</f>
        <v>-0.0005143945788833598</v>
      </c>
      <c r="D131">
        <f>D91*10000/D62</f>
        <v>0.011604531744280248</v>
      </c>
      <c r="E131">
        <f>E91*10000/E62</f>
        <v>0.012163542315545603</v>
      </c>
      <c r="F131">
        <f>F91*10000/F62</f>
        <v>0.05075576313869853</v>
      </c>
      <c r="G131">
        <f>AVERAGE(C131:E131)</f>
        <v>0.007751226493647498</v>
      </c>
      <c r="H131">
        <f>STDEV(C131:E131)</f>
        <v>0.007163692622572259</v>
      </c>
      <c r="I131">
        <f>(B131*B4+C131*C4+D131*D4+E131*E4+F131*F4)/SUM(B4:F4)</f>
        <v>0.009849978213319585</v>
      </c>
    </row>
    <row r="132" spans="1:9" ht="12.75">
      <c r="A132" t="s">
        <v>90</v>
      </c>
      <c r="B132">
        <f>B92*10000/B62</f>
        <v>-0.007370502031151997</v>
      </c>
      <c r="C132">
        <f>C92*10000/C62</f>
        <v>-0.00025994012882640864</v>
      </c>
      <c r="D132">
        <f>D92*10000/D62</f>
        <v>-0.02679172303047364</v>
      </c>
      <c r="E132">
        <f>E92*10000/E62</f>
        <v>0.05616953243680823</v>
      </c>
      <c r="F132">
        <f>F92*10000/F62</f>
        <v>0.05968067876808492</v>
      </c>
      <c r="G132">
        <f>AVERAGE(C132:E132)</f>
        <v>0.00970595642583606</v>
      </c>
      <c r="H132">
        <f>STDEV(C132:E132)</f>
        <v>0.042368995713617956</v>
      </c>
      <c r="I132">
        <f>(B132*B4+C132*C4+D132*D4+E132*E4+F132*F4)/SUM(B4:F4)</f>
        <v>0.013911406846574123</v>
      </c>
    </row>
    <row r="133" spans="1:9" ht="12.75">
      <c r="A133" t="s">
        <v>91</v>
      </c>
      <c r="B133">
        <f>B93*10000/B62</f>
        <v>0.06050407557070396</v>
      </c>
      <c r="C133">
        <f>C93*10000/C62</f>
        <v>0.04541777270372525</v>
      </c>
      <c r="D133">
        <f>D93*10000/D62</f>
        <v>0.05880574350167829</v>
      </c>
      <c r="E133">
        <f>E93*10000/E62</f>
        <v>0.05878159258160606</v>
      </c>
      <c r="F133">
        <f>F93*10000/F62</f>
        <v>0.03935218834023529</v>
      </c>
      <c r="G133">
        <f>AVERAGE(C133:E133)</f>
        <v>0.05433503626233654</v>
      </c>
      <c r="H133">
        <f>STDEV(C133:E133)</f>
        <v>0.007722586214930636</v>
      </c>
      <c r="I133">
        <f>(B133*B4+C133*C4+D133*D4+E133*E4+F133*F4)/SUM(B4:F4)</f>
        <v>0.05322394306295418</v>
      </c>
    </row>
    <row r="134" spans="1:9" ht="12.75">
      <c r="A134" t="s">
        <v>92</v>
      </c>
      <c r="B134">
        <f>B94*10000/B62</f>
        <v>0.023294532234445123</v>
      </c>
      <c r="C134">
        <f>C94*10000/C62</f>
        <v>0.016711077943439446</v>
      </c>
      <c r="D134">
        <f>D94*10000/D62</f>
        <v>0.026137379949997014</v>
      </c>
      <c r="E134">
        <f>E94*10000/E62</f>
        <v>0.01996807187874898</v>
      </c>
      <c r="F134">
        <f>F94*10000/F62</f>
        <v>-0.029152582774437278</v>
      </c>
      <c r="G134">
        <f>AVERAGE(C134:E134)</f>
        <v>0.020938843257395146</v>
      </c>
      <c r="H134">
        <f>STDEV(C134:E134)</f>
        <v>0.004787545319044695</v>
      </c>
      <c r="I134">
        <f>(B134*B4+C134*C4+D134*D4+E134*E4+F134*F4)/SUM(B4:F4)</f>
        <v>0.014586113610553925</v>
      </c>
    </row>
    <row r="135" spans="1:9" ht="12.75">
      <c r="A135" t="s">
        <v>93</v>
      </c>
      <c r="B135">
        <f>B95*10000/B62</f>
        <v>2.3008590741753682E-05</v>
      </c>
      <c r="C135">
        <f>C95*10000/C62</f>
        <v>0.002096204724723945</v>
      </c>
      <c r="D135">
        <f>D95*10000/D62</f>
        <v>0.0008486336693555987</v>
      </c>
      <c r="E135">
        <f>E95*10000/E62</f>
        <v>-0.000451122132923465</v>
      </c>
      <c r="F135">
        <f>F95*10000/F62</f>
        <v>0.002246247695071588</v>
      </c>
      <c r="G135">
        <f>AVERAGE(C135:E135)</f>
        <v>0.0008312387537186928</v>
      </c>
      <c r="H135">
        <f>STDEV(C135:E135)</f>
        <v>0.0012737525141252785</v>
      </c>
      <c r="I135">
        <f>(B135*B4+C135*C4+D135*D4+E135*E4+F135*F4)/SUM(B4:F4)</f>
        <v>0.0009036432354970368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2004-01-13T10:06:59Z</cp:lastPrinted>
  <dcterms:created xsi:type="dcterms:W3CDTF">2004-01-13T10:06:08Z</dcterms:created>
  <dcterms:modified xsi:type="dcterms:W3CDTF">2005-10-05T15:33:13Z</dcterms:modified>
  <cp:category/>
  <cp:version/>
  <cp:contentType/>
  <cp:contentStatus/>
</cp:coreProperties>
</file>