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 refMode="R1C1"/>
</workbook>
</file>

<file path=xl/sharedStrings.xml><?xml version="1.0" encoding="utf-8"?>
<sst xmlns="http://schemas.openxmlformats.org/spreadsheetml/2006/main" count="204" uniqueCount="99">
  <si>
    <t xml:space="preserve"> Mon 12/01/2004       07:35:16</t>
  </si>
  <si>
    <t>LISSNER</t>
  </si>
  <si>
    <t>HCMQAP167_OV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</si>
  <si>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</si>
  <si>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</si>
  <si>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</si>
  <si>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</si>
  <si>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</si>
  <si>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</si>
  <si>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</si>
  <si>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</si>
  <si>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</si>
  <si>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</si>
  <si>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</si>
  <si>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</si>
  <si>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</si>
  <si>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</si>
  <si>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</si>
  <si>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</si>
  <si>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</si>
  <si>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</si>
  <si>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</si>
  <si>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</si>
  <si>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</si>
  <si>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</si>
  <si>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</si>
  <si>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</si>
  <si>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</si>
  <si>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</si>
  <si>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</si>
  <si>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</si>
  <si>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</si>
  <si>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</si>
  <si>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</si>
  <si>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</si>
  <si>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</si>
  <si>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</si>
  <si>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</si>
  <si>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</si>
  <si>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</si>
  <si>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</si>
  <si>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</si>
  <si>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</si>
  <si>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</si>
  <si>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</si>
  <si>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</si>
  <si>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</si>
  <si>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-0.003742*</t>
  </si>
  <si>
    <t>Long. Mag. (m)</t>
  </si>
  <si>
    <t>3.124213*</t>
  </si>
  <si>
    <t>* = Integral error  ! = Central error           Conclusion : CONTACT CEA           Duration : 31mn</t>
  </si>
  <si>
    <t>Number of measurement</t>
  </si>
  <si>
    <t>Mean real current</t>
  </si>
  <si>
    <t>Duration : 31mn</t>
  </si>
  <si>
    <t>Dx moy(m)</t>
  </si>
  <si>
    <t>Dy moy(m)</t>
  </si>
  <si>
    <t>HCMQAP167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</si>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</sst>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5872579"/>
        <c:axId val="8635484"/>
      </c:lineChart>
      <c:catAx>
        <c:axId val="15872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635484"/>
        <c:crosses val="autoZero"/>
        <c:auto val="1"/>
        <c:lblOffset val="100"/>
        <c:noMultiLvlLbl val="0"/>
      </c:catAx>
      <c:valAx>
        <c:axId val="863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58725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-0.002248</v>
      </c>
      <c r="C4" s="13">
        <v>-0.003743</v>
      </c>
      <c r="D4" s="13">
        <v>-0.003742</v>
      </c>
      <c r="E4" s="13">
        <v>-0.003741</v>
      </c>
      <c r="F4" s="24">
        <v>-0.002116</v>
      </c>
      <c r="G4" s="34">
        <v>-0.011691</v>
      </c>
    </row>
    <row r="5" spans="1:7" ht="12.75" thickBot="1">
      <c r="A5" s="44" t="s">
        <v>13</v>
      </c>
      <c r="B5" s="45">
        <v>1.526931</v>
      </c>
      <c r="C5" s="46">
        <v>-0.888225</v>
      </c>
      <c r="D5" s="46">
        <v>-0.354291</v>
      </c>
      <c r="E5" s="46">
        <v>1.150041</v>
      </c>
      <c r="F5" s="47">
        <v>-1.466938</v>
      </c>
      <c r="G5" s="48">
        <v>4.755258</v>
      </c>
    </row>
    <row r="6" spans="1:7" ht="12.75" thickTop="1">
      <c r="A6" s="6" t="s">
        <v>14</v>
      </c>
      <c r="B6" s="39">
        <v>86.96581</v>
      </c>
      <c r="C6" s="40">
        <v>15.97765</v>
      </c>
      <c r="D6" s="40">
        <v>-0.7420284</v>
      </c>
      <c r="E6" s="40">
        <v>-81.21526</v>
      </c>
      <c r="F6" s="41">
        <v>24.26836</v>
      </c>
      <c r="G6" s="42">
        <v>0.003024132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-0.4740146</v>
      </c>
      <c r="C8" s="14">
        <v>1.279228</v>
      </c>
      <c r="D8" s="14">
        <v>1.651795</v>
      </c>
      <c r="E8" s="14">
        <v>-0.2140452</v>
      </c>
      <c r="F8" s="25">
        <v>7.278788</v>
      </c>
      <c r="G8" s="35">
        <v>1.571939</v>
      </c>
    </row>
    <row r="9" spans="1:7" ht="12">
      <c r="A9" s="20" t="s">
        <v>17</v>
      </c>
      <c r="B9" s="29">
        <v>0.4858188</v>
      </c>
      <c r="C9" s="14">
        <v>1.015512</v>
      </c>
      <c r="D9" s="14">
        <v>0.8468876</v>
      </c>
      <c r="E9" s="14">
        <v>0.6904323</v>
      </c>
      <c r="F9" s="25">
        <v>4.978315</v>
      </c>
      <c r="G9" s="35">
        <v>1.358583</v>
      </c>
    </row>
    <row r="10" spans="1:7" ht="12">
      <c r="A10" s="20" t="s">
        <v>18</v>
      </c>
      <c r="B10" s="29">
        <v>0.5310962</v>
      </c>
      <c r="C10" s="14">
        <v>-0.1068023</v>
      </c>
      <c r="D10" s="14">
        <v>-0.8692602</v>
      </c>
      <c r="E10" s="14">
        <v>-0.01679606</v>
      </c>
      <c r="F10" s="25">
        <v>-4.423778</v>
      </c>
      <c r="G10" s="35">
        <v>-0.7622296</v>
      </c>
    </row>
    <row r="11" spans="1:7" ht="12">
      <c r="A11" s="21" t="s">
        <v>19</v>
      </c>
      <c r="B11" s="31">
        <v>2.491113</v>
      </c>
      <c r="C11" s="16">
        <v>1.387115</v>
      </c>
      <c r="D11" s="16">
        <v>1.530769</v>
      </c>
      <c r="E11" s="16">
        <v>2.524035</v>
      </c>
      <c r="F11" s="27">
        <v>13.34101</v>
      </c>
      <c r="G11" s="49">
        <v>3.476259</v>
      </c>
    </row>
    <row r="12" spans="1:7" ht="12">
      <c r="A12" s="20" t="s">
        <v>20</v>
      </c>
      <c r="B12" s="29">
        <v>0.1487577</v>
      </c>
      <c r="C12" s="14">
        <v>-0.268215</v>
      </c>
      <c r="D12" s="14">
        <v>-0.247838</v>
      </c>
      <c r="E12" s="14">
        <v>-0.146032</v>
      </c>
      <c r="F12" s="25">
        <v>-0.01069749</v>
      </c>
      <c r="G12" s="35">
        <v>-0.138924</v>
      </c>
    </row>
    <row r="13" spans="1:7" ht="12">
      <c r="A13" s="20" t="s">
        <v>21</v>
      </c>
      <c r="B13" s="29">
        <v>0.09259892</v>
      </c>
      <c r="C13" s="14">
        <v>0.1862837</v>
      </c>
      <c r="D13" s="14">
        <v>0.1591155</v>
      </c>
      <c r="E13" s="14">
        <v>0.0915602</v>
      </c>
      <c r="F13" s="25">
        <v>0.08385022</v>
      </c>
      <c r="G13" s="35">
        <v>0.1296192</v>
      </c>
    </row>
    <row r="14" spans="1:7" ht="12">
      <c r="A14" s="20" t="s">
        <v>22</v>
      </c>
      <c r="B14" s="29">
        <v>0.08331769</v>
      </c>
      <c r="C14" s="14">
        <v>0.1172966</v>
      </c>
      <c r="D14" s="14">
        <v>0.03149166</v>
      </c>
      <c r="E14" s="14">
        <v>0.1842182</v>
      </c>
      <c r="F14" s="25">
        <v>-0.1035563</v>
      </c>
      <c r="G14" s="35">
        <v>0.07788262</v>
      </c>
    </row>
    <row r="15" spans="1:7" ht="12">
      <c r="A15" s="21" t="s">
        <v>23</v>
      </c>
      <c r="B15" s="31">
        <v>-0.4422551</v>
      </c>
      <c r="C15" s="16">
        <v>-0.1866638</v>
      </c>
      <c r="D15" s="16">
        <v>-0.1879469</v>
      </c>
      <c r="E15" s="16">
        <v>-0.1558237</v>
      </c>
      <c r="F15" s="27">
        <v>-0.5148872</v>
      </c>
      <c r="G15" s="37">
        <v>-0.2609801</v>
      </c>
    </row>
    <row r="16" spans="1:7" ht="12">
      <c r="A16" s="20" t="s">
        <v>24</v>
      </c>
      <c r="B16" s="29">
        <v>-0.02736976</v>
      </c>
      <c r="C16" s="14">
        <v>-0.02479304</v>
      </c>
      <c r="D16" s="14">
        <v>-0.05934898</v>
      </c>
      <c r="E16" s="14">
        <v>-0.04721006</v>
      </c>
      <c r="F16" s="25">
        <v>-0.01914883</v>
      </c>
      <c r="G16" s="35">
        <v>-0.03807158</v>
      </c>
    </row>
    <row r="17" spans="1:7" ht="12">
      <c r="A17" s="20" t="s">
        <v>25</v>
      </c>
      <c r="B17" s="29">
        <v>-0.01174546</v>
      </c>
      <c r="C17" s="14">
        <v>-0.01227921</v>
      </c>
      <c r="D17" s="14">
        <v>-0.02394173</v>
      </c>
      <c r="E17" s="14">
        <v>-0.01286129</v>
      </c>
      <c r="F17" s="25">
        <v>0.01144641</v>
      </c>
      <c r="G17" s="35">
        <v>-0.01192074</v>
      </c>
    </row>
    <row r="18" spans="1:7" ht="12">
      <c r="A18" s="20" t="s">
        <v>26</v>
      </c>
      <c r="B18" s="29">
        <v>0.02498664</v>
      </c>
      <c r="C18" s="14">
        <v>0.05452491</v>
      </c>
      <c r="D18" s="14">
        <v>0.06695452</v>
      </c>
      <c r="E18" s="14">
        <v>0.0718239</v>
      </c>
      <c r="F18" s="25">
        <v>-0.008495447</v>
      </c>
      <c r="G18" s="35">
        <v>0.0488448</v>
      </c>
    </row>
    <row r="19" spans="1:7" ht="12">
      <c r="A19" s="21" t="s">
        <v>27</v>
      </c>
      <c r="B19" s="31">
        <v>-0.2063169</v>
      </c>
      <c r="C19" s="16">
        <v>-0.1658012</v>
      </c>
      <c r="D19" s="16">
        <v>-0.1794734</v>
      </c>
      <c r="E19" s="16">
        <v>-0.1947474</v>
      </c>
      <c r="F19" s="27">
        <v>-0.1601491</v>
      </c>
      <c r="G19" s="37">
        <v>-0.1811036</v>
      </c>
    </row>
    <row r="20" spans="1:7" ht="12.75" thickBot="1">
      <c r="A20" s="44" t="s">
        <v>28</v>
      </c>
      <c r="B20" s="45">
        <v>-0.007826955</v>
      </c>
      <c r="C20" s="46">
        <v>0.004234305</v>
      </c>
      <c r="D20" s="46">
        <v>0.0009465503</v>
      </c>
      <c r="E20" s="46">
        <v>-0.001213589</v>
      </c>
      <c r="F20" s="47">
        <v>0.0018111</v>
      </c>
      <c r="G20" s="48">
        <v>6.989989E-05</v>
      </c>
    </row>
    <row r="21" spans="1:7" ht="12.75" thickTop="1">
      <c r="A21" s="6" t="s">
        <v>29</v>
      </c>
      <c r="B21" s="39">
        <v>-21.59841</v>
      </c>
      <c r="C21" s="40">
        <v>6.284779</v>
      </c>
      <c r="D21" s="40">
        <v>65.31279</v>
      </c>
      <c r="E21" s="40">
        <v>-6.444233</v>
      </c>
      <c r="F21" s="41">
        <v>-92.23198</v>
      </c>
      <c r="G21" s="43">
        <v>0.004406162</v>
      </c>
    </row>
    <row r="22" spans="1:7" ht="12">
      <c r="A22" s="20" t="s">
        <v>30</v>
      </c>
      <c r="B22" s="29">
        <v>30.53871</v>
      </c>
      <c r="C22" s="14">
        <v>-17.76453</v>
      </c>
      <c r="D22" s="14">
        <v>-7.085819</v>
      </c>
      <c r="E22" s="14">
        <v>23.00086</v>
      </c>
      <c r="F22" s="25">
        <v>-29.33884</v>
      </c>
      <c r="G22" s="36">
        <v>0</v>
      </c>
    </row>
    <row r="23" spans="1:7" ht="12">
      <c r="A23" s="20" t="s">
        <v>31</v>
      </c>
      <c r="B23" s="29">
        <v>-0.2655223</v>
      </c>
      <c r="C23" s="14">
        <v>1.66941</v>
      </c>
      <c r="D23" s="14">
        <v>-0.2719975</v>
      </c>
      <c r="E23" s="14">
        <v>-2.285651</v>
      </c>
      <c r="F23" s="25">
        <v>-23.48397</v>
      </c>
      <c r="G23" s="50">
        <v>-3.439022</v>
      </c>
    </row>
    <row r="24" spans="1:7" ht="12">
      <c r="A24" s="20" t="s">
        <v>32</v>
      </c>
      <c r="B24" s="29">
        <v>0.8246321</v>
      </c>
      <c r="C24" s="14">
        <v>1.439029</v>
      </c>
      <c r="D24" s="14">
        <v>1.412046</v>
      </c>
      <c r="E24" s="14">
        <v>0.482584</v>
      </c>
      <c r="F24" s="25">
        <v>-6.983138</v>
      </c>
      <c r="G24" s="35">
        <v>-0.02879566</v>
      </c>
    </row>
    <row r="25" spans="1:7" ht="12">
      <c r="A25" s="20" t="s">
        <v>33</v>
      </c>
      <c r="B25" s="29">
        <v>-0.7332865</v>
      </c>
      <c r="C25" s="14">
        <v>0.6792248</v>
      </c>
      <c r="D25" s="14">
        <v>-0.005701752</v>
      </c>
      <c r="E25" s="14">
        <v>-0.5790224</v>
      </c>
      <c r="F25" s="25">
        <v>0.1938927</v>
      </c>
      <c r="G25" s="35">
        <v>-0.05665172</v>
      </c>
    </row>
    <row r="26" spans="1:7" ht="12">
      <c r="A26" s="21" t="s">
        <v>34</v>
      </c>
      <c r="B26" s="31">
        <v>0.7286376</v>
      </c>
      <c r="C26" s="16">
        <v>-0.04169731</v>
      </c>
      <c r="D26" s="16">
        <v>0.157959</v>
      </c>
      <c r="E26" s="16">
        <v>0.3612897</v>
      </c>
      <c r="F26" s="27">
        <v>0.2409011</v>
      </c>
      <c r="G26" s="37">
        <v>0.2523853</v>
      </c>
    </row>
    <row r="27" spans="1:7" ht="12">
      <c r="A27" s="20" t="s">
        <v>35</v>
      </c>
      <c r="B27" s="29">
        <v>-0.3671424</v>
      </c>
      <c r="C27" s="14">
        <v>-0.177199</v>
      </c>
      <c r="D27" s="14">
        <v>-0.05073407</v>
      </c>
      <c r="E27" s="14">
        <v>-0.3125416</v>
      </c>
      <c r="F27" s="25">
        <v>-0.5269059</v>
      </c>
      <c r="G27" s="50">
        <v>-0.2541821</v>
      </c>
    </row>
    <row r="28" spans="1:7" ht="12">
      <c r="A28" s="20" t="s">
        <v>36</v>
      </c>
      <c r="B28" s="29">
        <v>-0.02724805</v>
      </c>
      <c r="C28" s="14">
        <v>0.03333523</v>
      </c>
      <c r="D28" s="14">
        <v>-0.1402316</v>
      </c>
      <c r="E28" s="14">
        <v>0.2343077</v>
      </c>
      <c r="F28" s="25">
        <v>0.3221742</v>
      </c>
      <c r="G28" s="35">
        <v>0.07037672</v>
      </c>
    </row>
    <row r="29" spans="1:7" ht="12">
      <c r="A29" s="20" t="s">
        <v>37</v>
      </c>
      <c r="B29" s="29">
        <v>-0.02454944</v>
      </c>
      <c r="C29" s="14">
        <v>-0.02373089</v>
      </c>
      <c r="D29" s="14">
        <v>-0.09217616</v>
      </c>
      <c r="E29" s="14">
        <v>-0.07348199</v>
      </c>
      <c r="F29" s="25">
        <v>0.09143024</v>
      </c>
      <c r="G29" s="35">
        <v>-0.03658185</v>
      </c>
    </row>
    <row r="30" spans="1:7" ht="12">
      <c r="A30" s="21" t="s">
        <v>38</v>
      </c>
      <c r="B30" s="31">
        <v>0.1365268</v>
      </c>
      <c r="C30" s="16">
        <v>0.09780781</v>
      </c>
      <c r="D30" s="16">
        <v>0.138889</v>
      </c>
      <c r="E30" s="16">
        <v>0.07732335</v>
      </c>
      <c r="F30" s="27">
        <v>0.1476278</v>
      </c>
      <c r="G30" s="37">
        <v>0.1150945</v>
      </c>
    </row>
    <row r="31" spans="1:7" ht="12">
      <c r="A31" s="20" t="s">
        <v>39</v>
      </c>
      <c r="B31" s="29">
        <v>-0.01226233</v>
      </c>
      <c r="C31" s="14">
        <v>-0.001433249</v>
      </c>
      <c r="D31" s="14">
        <v>0.008307166</v>
      </c>
      <c r="E31" s="14">
        <v>0.005961702</v>
      </c>
      <c r="F31" s="25">
        <v>-0.004337429</v>
      </c>
      <c r="G31" s="35">
        <v>0.0007229195</v>
      </c>
    </row>
    <row r="32" spans="1:7" ht="12">
      <c r="A32" s="20" t="s">
        <v>40</v>
      </c>
      <c r="B32" s="29">
        <v>0.001293528</v>
      </c>
      <c r="C32" s="14">
        <v>0.00320202</v>
      </c>
      <c r="D32" s="14">
        <v>-0.01896365</v>
      </c>
      <c r="E32" s="14">
        <v>0.05135554</v>
      </c>
      <c r="F32" s="25">
        <v>0.05179598</v>
      </c>
      <c r="G32" s="35">
        <v>0.01575796</v>
      </c>
    </row>
    <row r="33" spans="1:7" ht="12">
      <c r="A33" s="20" t="s">
        <v>41</v>
      </c>
      <c r="B33" s="29">
        <v>0.0648012</v>
      </c>
      <c r="C33" s="14">
        <v>0.04176708</v>
      </c>
      <c r="D33" s="14">
        <v>0.03970563</v>
      </c>
      <c r="E33" s="14">
        <v>0.05560353</v>
      </c>
      <c r="F33" s="25">
        <v>0.06005862</v>
      </c>
      <c r="G33" s="35">
        <v>0.05039755</v>
      </c>
    </row>
    <row r="34" spans="1:7" ht="12">
      <c r="A34" s="21" t="s">
        <v>42</v>
      </c>
      <c r="B34" s="31">
        <v>0.01818037</v>
      </c>
      <c r="C34" s="16">
        <v>0.01671036</v>
      </c>
      <c r="D34" s="16">
        <v>0.02671828</v>
      </c>
      <c r="E34" s="16">
        <v>0.01891573</v>
      </c>
      <c r="F34" s="27">
        <v>-0.02764806</v>
      </c>
      <c r="G34" s="37">
        <v>0.01382893</v>
      </c>
    </row>
    <row r="35" spans="1:7" ht="12.75" thickBot="1">
      <c r="A35" s="22" t="s">
        <v>43</v>
      </c>
      <c r="B35" s="32">
        <v>-0.002138146</v>
      </c>
      <c r="C35" s="17">
        <v>0.001614532</v>
      </c>
      <c r="D35" s="17">
        <v>5.338725E-05</v>
      </c>
      <c r="E35" s="17">
        <v>-0.0007426654</v>
      </c>
      <c r="F35" s="28">
        <v>-0.003558041</v>
      </c>
      <c r="G35" s="38">
        <v>-0.0005690361</v>
      </c>
    </row>
    <row r="36" spans="1:7" ht="12">
      <c r="A36" s="4" t="s">
        <v>44</v>
      </c>
      <c r="B36" s="3">
        <v>16.60767</v>
      </c>
      <c r="C36" s="3">
        <v>16.62293</v>
      </c>
      <c r="D36" s="3">
        <v>16.65344</v>
      </c>
      <c r="E36" s="3">
        <v>16.68091</v>
      </c>
      <c r="F36" s="3">
        <v>16.71448</v>
      </c>
      <c r="G36" s="3"/>
    </row>
    <row r="37" spans="1:6" ht="12">
      <c r="A37" s="4" t="s">
        <v>45</v>
      </c>
      <c r="B37" s="2">
        <v>-0.3392538</v>
      </c>
      <c r="C37" s="2">
        <v>-0.3224691</v>
      </c>
      <c r="D37" s="2">
        <v>-0.3112793</v>
      </c>
      <c r="E37" s="2">
        <v>-0.3026327</v>
      </c>
      <c r="F37" s="2">
        <v>-0.2960205</v>
      </c>
    </row>
    <row r="38" spans="1:7" ht="12">
      <c r="A38" s="4" t="s">
        <v>54</v>
      </c>
      <c r="B38" s="2">
        <v>-0.0001477284</v>
      </c>
      <c r="C38" s="2">
        <v>-2.714295E-05</v>
      </c>
      <c r="D38" s="2">
        <v>0</v>
      </c>
      <c r="E38" s="2">
        <v>0.0001380904</v>
      </c>
      <c r="F38" s="2">
        <v>-4.171586E-05</v>
      </c>
      <c r="G38" s="2">
        <v>0.0003162634</v>
      </c>
    </row>
    <row r="39" spans="1:7" ht="12.75" thickBot="1">
      <c r="A39" s="4" t="s">
        <v>55</v>
      </c>
      <c r="B39" s="2">
        <v>3.716843E-05</v>
      </c>
      <c r="C39" s="2">
        <v>-1.073234E-05</v>
      </c>
      <c r="D39" s="2">
        <v>-0.0001110308</v>
      </c>
      <c r="E39" s="2">
        <v>1.063758E-05</v>
      </c>
      <c r="F39" s="2">
        <v>0.000156672</v>
      </c>
      <c r="G39" s="2">
        <v>0.0005828112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 t="s">
        <v>49</v>
      </c>
    </row>
    <row r="41" spans="1:6" ht="12">
      <c r="A41" s="5" t="s">
        <v>50</v>
      </c>
      <c r="F41" s="1" t="s">
        <v>53</v>
      </c>
    </row>
    <row r="42" spans="1:6" ht="12">
      <c r="A42" s="4" t="s">
        <v>51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52</v>
      </c>
      <c r="B43" s="1">
        <v>12.516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24">
      <selection activeCell="A57" sqref="A57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56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0.002248</v>
      </c>
      <c r="C4">
        <v>0.003743</v>
      </c>
      <c r="D4">
        <v>0.003742</v>
      </c>
      <c r="E4">
        <v>0.003741</v>
      </c>
      <c r="F4">
        <v>0.002116</v>
      </c>
      <c r="G4">
        <v>0.011691</v>
      </c>
    </row>
    <row r="5" spans="1:7" ht="12.75">
      <c r="A5" t="s">
        <v>13</v>
      </c>
      <c r="B5">
        <v>1.526931</v>
      </c>
      <c r="C5">
        <v>-0.888225</v>
      </c>
      <c r="D5">
        <v>-0.354291</v>
      </c>
      <c r="E5">
        <v>1.150041</v>
      </c>
      <c r="F5">
        <v>-1.466938</v>
      </c>
      <c r="G5">
        <v>4.755258</v>
      </c>
    </row>
    <row r="6" spans="1:7" ht="12.75">
      <c r="A6" t="s">
        <v>14</v>
      </c>
      <c r="B6" s="51">
        <v>86.96581</v>
      </c>
      <c r="C6" s="51">
        <v>15.97765</v>
      </c>
      <c r="D6" s="51">
        <v>-0.7420284</v>
      </c>
      <c r="E6" s="51">
        <v>-81.21526</v>
      </c>
      <c r="F6" s="51">
        <v>24.26836</v>
      </c>
      <c r="G6" s="51">
        <v>0.003024132</v>
      </c>
    </row>
    <row r="7" spans="1:7" ht="12.75">
      <c r="A7" t="s">
        <v>15</v>
      </c>
      <c r="B7" s="51">
        <v>10000</v>
      </c>
      <c r="C7" s="51">
        <v>10000</v>
      </c>
      <c r="D7" s="51">
        <v>10000</v>
      </c>
      <c r="E7" s="51">
        <v>10000</v>
      </c>
      <c r="F7" s="51">
        <v>10000</v>
      </c>
      <c r="G7" s="51">
        <v>10000</v>
      </c>
    </row>
    <row r="8" spans="1:7" ht="12.75">
      <c r="A8" t="s">
        <v>16</v>
      </c>
      <c r="B8" s="51">
        <v>-0.4740146</v>
      </c>
      <c r="C8" s="51">
        <v>1.279228</v>
      </c>
      <c r="D8" s="51">
        <v>1.651795</v>
      </c>
      <c r="E8" s="51">
        <v>-0.2140452</v>
      </c>
      <c r="F8" s="51">
        <v>7.278788</v>
      </c>
      <c r="G8" s="51">
        <v>1.571939</v>
      </c>
    </row>
    <row r="9" spans="1:7" ht="12.75">
      <c r="A9" t="s">
        <v>17</v>
      </c>
      <c r="B9" s="51">
        <v>0.4858188</v>
      </c>
      <c r="C9" s="51">
        <v>1.015512</v>
      </c>
      <c r="D9" s="51">
        <v>0.8468876</v>
      </c>
      <c r="E9" s="51">
        <v>0.6904323</v>
      </c>
      <c r="F9" s="51">
        <v>4.978315</v>
      </c>
      <c r="G9" s="51">
        <v>1.358583</v>
      </c>
    </row>
    <row r="10" spans="1:7" ht="12.75">
      <c r="A10" t="s">
        <v>18</v>
      </c>
      <c r="B10" s="51">
        <v>0.5310962</v>
      </c>
      <c r="C10" s="51">
        <v>-0.1068023</v>
      </c>
      <c r="D10" s="51">
        <v>-0.8692602</v>
      </c>
      <c r="E10" s="51">
        <v>-0.01679606</v>
      </c>
      <c r="F10" s="51">
        <v>-4.423778</v>
      </c>
      <c r="G10" s="51">
        <v>-0.7622296</v>
      </c>
    </row>
    <row r="11" spans="1:7" ht="12.75">
      <c r="A11" t="s">
        <v>19</v>
      </c>
      <c r="B11" s="51">
        <v>2.491113</v>
      </c>
      <c r="C11" s="51">
        <v>1.387115</v>
      </c>
      <c r="D11" s="51">
        <v>1.530769</v>
      </c>
      <c r="E11" s="51">
        <v>2.524035</v>
      </c>
      <c r="F11" s="51">
        <v>13.34101</v>
      </c>
      <c r="G11" s="51">
        <v>3.476259</v>
      </c>
    </row>
    <row r="12" spans="1:7" ht="12.75">
      <c r="A12" t="s">
        <v>20</v>
      </c>
      <c r="B12" s="51">
        <v>0.1487577</v>
      </c>
      <c r="C12" s="51">
        <v>-0.268215</v>
      </c>
      <c r="D12" s="51">
        <v>-0.247838</v>
      </c>
      <c r="E12" s="51">
        <v>-0.146032</v>
      </c>
      <c r="F12" s="51">
        <v>-0.01069749</v>
      </c>
      <c r="G12" s="51">
        <v>-0.138924</v>
      </c>
    </row>
    <row r="13" spans="1:7" ht="12.75">
      <c r="A13" t="s">
        <v>21</v>
      </c>
      <c r="B13" s="51">
        <v>0.09259892</v>
      </c>
      <c r="C13" s="51">
        <v>0.1862837</v>
      </c>
      <c r="D13" s="51">
        <v>0.1591155</v>
      </c>
      <c r="E13" s="51">
        <v>0.0915602</v>
      </c>
      <c r="F13" s="51">
        <v>0.08385022</v>
      </c>
      <c r="G13" s="51">
        <v>0.1296192</v>
      </c>
    </row>
    <row r="14" spans="1:7" ht="12.75">
      <c r="A14" t="s">
        <v>22</v>
      </c>
      <c r="B14" s="51">
        <v>0.08331769</v>
      </c>
      <c r="C14" s="51">
        <v>0.1172966</v>
      </c>
      <c r="D14" s="51">
        <v>0.03149166</v>
      </c>
      <c r="E14" s="51">
        <v>0.1842182</v>
      </c>
      <c r="F14" s="51">
        <v>-0.1035563</v>
      </c>
      <c r="G14" s="51">
        <v>0.07788262</v>
      </c>
    </row>
    <row r="15" spans="1:7" ht="12.75">
      <c r="A15" t="s">
        <v>23</v>
      </c>
      <c r="B15" s="51">
        <v>-0.4422551</v>
      </c>
      <c r="C15" s="51">
        <v>-0.1866638</v>
      </c>
      <c r="D15" s="51">
        <v>-0.1879469</v>
      </c>
      <c r="E15" s="51">
        <v>-0.1558237</v>
      </c>
      <c r="F15" s="51">
        <v>-0.5148872</v>
      </c>
      <c r="G15" s="51">
        <v>-0.2609801</v>
      </c>
    </row>
    <row r="16" spans="1:7" ht="12.75">
      <c r="A16" t="s">
        <v>24</v>
      </c>
      <c r="B16" s="51">
        <v>-0.02736976</v>
      </c>
      <c r="C16" s="51">
        <v>-0.02479304</v>
      </c>
      <c r="D16" s="51">
        <v>-0.05934898</v>
      </c>
      <c r="E16" s="51">
        <v>-0.04721006</v>
      </c>
      <c r="F16" s="51">
        <v>-0.01914883</v>
      </c>
      <c r="G16" s="51">
        <v>-0.03807158</v>
      </c>
    </row>
    <row r="17" spans="1:7" ht="12.75">
      <c r="A17" t="s">
        <v>25</v>
      </c>
      <c r="B17" s="51">
        <v>-0.01174546</v>
      </c>
      <c r="C17" s="51">
        <v>-0.01227921</v>
      </c>
      <c r="D17" s="51">
        <v>-0.02394173</v>
      </c>
      <c r="E17" s="51">
        <v>-0.01286129</v>
      </c>
      <c r="F17" s="51">
        <v>0.01144641</v>
      </c>
      <c r="G17" s="51">
        <v>-0.01192074</v>
      </c>
    </row>
    <row r="18" spans="1:7" ht="12.75">
      <c r="A18" t="s">
        <v>26</v>
      </c>
      <c r="B18" s="51">
        <v>0.02498664</v>
      </c>
      <c r="C18" s="51">
        <v>0.05452491</v>
      </c>
      <c r="D18" s="51">
        <v>0.06695452</v>
      </c>
      <c r="E18" s="51">
        <v>0.0718239</v>
      </c>
      <c r="F18" s="51">
        <v>-0.008495447</v>
      </c>
      <c r="G18" s="51">
        <v>0.0488448</v>
      </c>
    </row>
    <row r="19" spans="1:7" ht="12.75">
      <c r="A19" t="s">
        <v>27</v>
      </c>
      <c r="B19" s="51">
        <v>-0.2063169</v>
      </c>
      <c r="C19" s="51">
        <v>-0.1658012</v>
      </c>
      <c r="D19" s="51">
        <v>-0.1794734</v>
      </c>
      <c r="E19" s="51">
        <v>-0.1947474</v>
      </c>
      <c r="F19" s="51">
        <v>-0.1601491</v>
      </c>
      <c r="G19" s="51">
        <v>-0.1811036</v>
      </c>
    </row>
    <row r="20" spans="1:7" ht="12.75">
      <c r="A20" t="s">
        <v>28</v>
      </c>
      <c r="B20" s="51">
        <v>-0.007826955</v>
      </c>
      <c r="C20" s="51">
        <v>0.004234305</v>
      </c>
      <c r="D20" s="51">
        <v>0.0009465503</v>
      </c>
      <c r="E20" s="51">
        <v>-0.001213589</v>
      </c>
      <c r="F20" s="51">
        <v>0.0018111</v>
      </c>
      <c r="G20" s="51">
        <v>6.989989E-05</v>
      </c>
    </row>
    <row r="21" spans="1:7" ht="12.75">
      <c r="A21" t="s">
        <v>29</v>
      </c>
      <c r="B21" s="51">
        <v>-21.59841</v>
      </c>
      <c r="C21" s="51">
        <v>6.284779</v>
      </c>
      <c r="D21" s="51">
        <v>65.31279</v>
      </c>
      <c r="E21" s="51">
        <v>-6.444233</v>
      </c>
      <c r="F21" s="51">
        <v>-92.23198</v>
      </c>
      <c r="G21" s="51">
        <v>0.004406162</v>
      </c>
    </row>
    <row r="22" spans="1:7" ht="12.75">
      <c r="A22" t="s">
        <v>30</v>
      </c>
      <c r="B22" s="51">
        <v>30.53871</v>
      </c>
      <c r="C22" s="51">
        <v>-17.76453</v>
      </c>
      <c r="D22" s="51">
        <v>-7.085819</v>
      </c>
      <c r="E22" s="51">
        <v>23.00086</v>
      </c>
      <c r="F22" s="51">
        <v>-29.33884</v>
      </c>
      <c r="G22" s="51">
        <v>0</v>
      </c>
    </row>
    <row r="23" spans="1:7" ht="12.75">
      <c r="A23" t="s">
        <v>31</v>
      </c>
      <c r="B23" s="51">
        <v>-0.2655223</v>
      </c>
      <c r="C23" s="51">
        <v>1.66941</v>
      </c>
      <c r="D23" s="51">
        <v>-0.2719975</v>
      </c>
      <c r="E23" s="51">
        <v>-2.285651</v>
      </c>
      <c r="F23" s="51">
        <v>-23.48397</v>
      </c>
      <c r="G23" s="51">
        <v>-3.439022</v>
      </c>
    </row>
    <row r="24" spans="1:7" ht="12.75">
      <c r="A24" t="s">
        <v>32</v>
      </c>
      <c r="B24" s="51">
        <v>0.8246321</v>
      </c>
      <c r="C24" s="51">
        <v>1.439029</v>
      </c>
      <c r="D24" s="51">
        <v>1.412046</v>
      </c>
      <c r="E24" s="51">
        <v>0.482584</v>
      </c>
      <c r="F24" s="51">
        <v>-6.983138</v>
      </c>
      <c r="G24" s="51">
        <v>-0.02879566</v>
      </c>
    </row>
    <row r="25" spans="1:7" ht="12.75">
      <c r="A25" t="s">
        <v>33</v>
      </c>
      <c r="B25" s="51">
        <v>-0.7332865</v>
      </c>
      <c r="C25" s="51">
        <v>0.6792248</v>
      </c>
      <c r="D25" s="51">
        <v>-0.005701752</v>
      </c>
      <c r="E25" s="51">
        <v>-0.5790224</v>
      </c>
      <c r="F25" s="51">
        <v>0.1938927</v>
      </c>
      <c r="G25" s="51">
        <v>-0.05665172</v>
      </c>
    </row>
    <row r="26" spans="1:7" ht="12.75">
      <c r="A26" t="s">
        <v>34</v>
      </c>
      <c r="B26" s="51">
        <v>0.7286376</v>
      </c>
      <c r="C26" s="51">
        <v>-0.04169731</v>
      </c>
      <c r="D26" s="51">
        <v>0.157959</v>
      </c>
      <c r="E26" s="51">
        <v>0.3612897</v>
      </c>
      <c r="F26" s="51">
        <v>0.2409011</v>
      </c>
      <c r="G26" s="51">
        <v>0.2523853</v>
      </c>
    </row>
    <row r="27" spans="1:7" ht="12.75">
      <c r="A27" t="s">
        <v>35</v>
      </c>
      <c r="B27" s="51">
        <v>-0.3671424</v>
      </c>
      <c r="C27" s="51">
        <v>-0.177199</v>
      </c>
      <c r="D27" s="51">
        <v>-0.05073407</v>
      </c>
      <c r="E27" s="51">
        <v>-0.3125416</v>
      </c>
      <c r="F27" s="51">
        <v>-0.5269059</v>
      </c>
      <c r="G27" s="51">
        <v>-0.2541821</v>
      </c>
    </row>
    <row r="28" spans="1:7" ht="12.75">
      <c r="A28" t="s">
        <v>36</v>
      </c>
      <c r="B28" s="51">
        <v>-0.02724805</v>
      </c>
      <c r="C28" s="51">
        <v>0.03333523</v>
      </c>
      <c r="D28" s="51">
        <v>-0.1402316</v>
      </c>
      <c r="E28" s="51">
        <v>0.2343077</v>
      </c>
      <c r="F28" s="51">
        <v>0.3221742</v>
      </c>
      <c r="G28" s="51">
        <v>0.07037672</v>
      </c>
    </row>
    <row r="29" spans="1:7" ht="12.75">
      <c r="A29" t="s">
        <v>37</v>
      </c>
      <c r="B29" s="51">
        <v>-0.02454944</v>
      </c>
      <c r="C29" s="51">
        <v>-0.02373089</v>
      </c>
      <c r="D29" s="51">
        <v>-0.09217616</v>
      </c>
      <c r="E29" s="51">
        <v>-0.07348199</v>
      </c>
      <c r="F29" s="51">
        <v>0.09143024</v>
      </c>
      <c r="G29" s="51">
        <v>-0.03658185</v>
      </c>
    </row>
    <row r="30" spans="1:7" ht="12.75">
      <c r="A30" t="s">
        <v>38</v>
      </c>
      <c r="B30" s="51">
        <v>0.1365268</v>
      </c>
      <c r="C30" s="51">
        <v>0.09780781</v>
      </c>
      <c r="D30" s="51">
        <v>0.138889</v>
      </c>
      <c r="E30" s="51">
        <v>0.07732335</v>
      </c>
      <c r="F30" s="51">
        <v>0.1476278</v>
      </c>
      <c r="G30" s="51">
        <v>0.1150945</v>
      </c>
    </row>
    <row r="31" spans="1:7" ht="12.75">
      <c r="A31" t="s">
        <v>39</v>
      </c>
      <c r="B31" s="51">
        <v>-0.01226233</v>
      </c>
      <c r="C31" s="51">
        <v>-0.001433249</v>
      </c>
      <c r="D31" s="51">
        <v>0.008307166</v>
      </c>
      <c r="E31" s="51">
        <v>0.005961702</v>
      </c>
      <c r="F31" s="51">
        <v>-0.004337429</v>
      </c>
      <c r="G31" s="51">
        <v>0.0007229195</v>
      </c>
    </row>
    <row r="32" spans="1:7" ht="12.75">
      <c r="A32" t="s">
        <v>40</v>
      </c>
      <c r="B32" s="51">
        <v>0.001293528</v>
      </c>
      <c r="C32" s="51">
        <v>0.00320202</v>
      </c>
      <c r="D32" s="51">
        <v>-0.01896365</v>
      </c>
      <c r="E32" s="51">
        <v>0.05135554</v>
      </c>
      <c r="F32" s="51">
        <v>0.05179598</v>
      </c>
      <c r="G32" s="51">
        <v>0.01575796</v>
      </c>
    </row>
    <row r="33" spans="1:7" ht="12.75">
      <c r="A33" t="s">
        <v>41</v>
      </c>
      <c r="B33" s="51">
        <v>0.0648012</v>
      </c>
      <c r="C33" s="51">
        <v>0.04176708</v>
      </c>
      <c r="D33" s="51">
        <v>0.03970563</v>
      </c>
      <c r="E33" s="51">
        <v>0.05560353</v>
      </c>
      <c r="F33" s="51">
        <v>0.06005862</v>
      </c>
      <c r="G33" s="51">
        <v>0.05039755</v>
      </c>
    </row>
    <row r="34" spans="1:7" ht="12.75">
      <c r="A34" t="s">
        <v>42</v>
      </c>
      <c r="B34" s="51">
        <v>0.01818037</v>
      </c>
      <c r="C34" s="51">
        <v>0.01671036</v>
      </c>
      <c r="D34" s="51">
        <v>0.02671828</v>
      </c>
      <c r="E34" s="51">
        <v>0.01891573</v>
      </c>
      <c r="F34" s="51">
        <v>-0.02764806</v>
      </c>
      <c r="G34" s="51">
        <v>0.01382893</v>
      </c>
    </row>
    <row r="35" spans="1:7" ht="12.75">
      <c r="A35" t="s">
        <v>43</v>
      </c>
      <c r="B35" s="51">
        <v>-0.002138146</v>
      </c>
      <c r="C35" s="51">
        <v>0.001614532</v>
      </c>
      <c r="D35" s="51">
        <v>5.338725E-05</v>
      </c>
      <c r="E35" s="51">
        <v>-0.0007426654</v>
      </c>
      <c r="F35" s="51">
        <v>-0.003558041</v>
      </c>
      <c r="G35" s="51">
        <v>-0.0005690361</v>
      </c>
    </row>
    <row r="36" spans="1:6" ht="12.75">
      <c r="A36" t="s">
        <v>44</v>
      </c>
      <c r="B36" s="51">
        <v>16.60767</v>
      </c>
      <c r="C36" s="51">
        <v>16.62293</v>
      </c>
      <c r="D36" s="51">
        <v>16.65344</v>
      </c>
      <c r="E36" s="51">
        <v>16.68091</v>
      </c>
      <c r="F36" s="51">
        <v>16.71448</v>
      </c>
    </row>
    <row r="37" spans="1:6" ht="12.75">
      <c r="A37" t="s">
        <v>45</v>
      </c>
      <c r="B37" s="51">
        <v>-0.3392538</v>
      </c>
      <c r="C37" s="51">
        <v>-0.3224691</v>
      </c>
      <c r="D37" s="51">
        <v>-0.3112793</v>
      </c>
      <c r="E37" s="51">
        <v>-0.3026327</v>
      </c>
      <c r="F37" s="51">
        <v>-0.2960205</v>
      </c>
    </row>
    <row r="38" spans="1:7" ht="12.75">
      <c r="A38" t="s">
        <v>57</v>
      </c>
      <c r="B38" s="51">
        <v>-0.0001477284</v>
      </c>
      <c r="C38" s="51">
        <v>-2.714295E-05</v>
      </c>
      <c r="D38" s="51">
        <v>0</v>
      </c>
      <c r="E38" s="51">
        <v>0.0001380904</v>
      </c>
      <c r="F38" s="51">
        <v>-4.171586E-05</v>
      </c>
      <c r="G38" s="51">
        <v>0.0003162634</v>
      </c>
    </row>
    <row r="39" spans="1:7" ht="12.75">
      <c r="A39" t="s">
        <v>58</v>
      </c>
      <c r="B39" s="51">
        <v>3.716843E-05</v>
      </c>
      <c r="C39" s="51">
        <v>-1.073234E-05</v>
      </c>
      <c r="D39" s="51">
        <v>-0.0001110308</v>
      </c>
      <c r="E39" s="51">
        <v>1.063758E-05</v>
      </c>
      <c r="F39" s="51">
        <v>0.000156672</v>
      </c>
      <c r="G39" s="51">
        <v>0.0005828112</v>
      </c>
    </row>
    <row r="40" spans="2:5" ht="12.75">
      <c r="B40" t="s">
        <v>46</v>
      </c>
      <c r="C40">
        <v>-0.003742</v>
      </c>
      <c r="D40" t="s">
        <v>48</v>
      </c>
      <c r="E40">
        <v>3.124213</v>
      </c>
    </row>
    <row r="42" ht="12.75">
      <c r="A42" t="s">
        <v>50</v>
      </c>
    </row>
    <row r="43" spans="1:6" ht="12.75">
      <c r="A43" t="s">
        <v>51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52</v>
      </c>
      <c r="B44">
        <v>12.516</v>
      </c>
      <c r="C44">
        <v>12.515</v>
      </c>
      <c r="D44">
        <v>12.515</v>
      </c>
      <c r="E44">
        <v>12.515</v>
      </c>
      <c r="F44">
        <v>12.515</v>
      </c>
      <c r="J44">
        <v>12.515</v>
      </c>
    </row>
    <row r="50" spans="1:7" ht="12.75">
      <c r="A50" t="s">
        <v>59</v>
      </c>
      <c r="B50">
        <f>-0.017/(B7*B7+B22*B22)*(B21*B22+B6*B7)</f>
        <v>-0.00014772836937779877</v>
      </c>
      <c r="C50">
        <f>-0.017/(C7*C7+C22*C22)*(C21*C22+C6*C7)</f>
        <v>-2.7142939498046483E-05</v>
      </c>
      <c r="D50">
        <f>-0.017/(D7*D7+D22*D22)*(D21*D22+D6*D7)</f>
        <v>1.340122690555316E-06</v>
      </c>
      <c r="E50">
        <f>-0.017/(E7*E7+E22*E22)*(E21*E22+E6*E7)</f>
        <v>0.00013809040934028186</v>
      </c>
      <c r="F50">
        <f>-0.017/(F7*F7+F22*F22)*(F21*F22+F6*F7)</f>
        <v>-4.171586940503779E-05</v>
      </c>
      <c r="G50">
        <f>(B50*B$4+C50*C$4+D50*D$4+E50*E$4+F50*F$4)/SUM(B$4:F$4)</f>
        <v>-2.240000727948236E-08</v>
      </c>
    </row>
    <row r="51" spans="1:7" ht="12.75">
      <c r="A51" t="s">
        <v>60</v>
      </c>
      <c r="B51">
        <f>-0.017/(B7*B7+B22*B22)*(B21*B7-B6*B22)</f>
        <v>3.7168440383120155E-05</v>
      </c>
      <c r="C51">
        <f>-0.017/(C7*C7+C22*C22)*(C21*C7-C6*C22)</f>
        <v>-1.0732342456300124E-05</v>
      </c>
      <c r="D51">
        <f>-0.017/(D7*D7+D22*D22)*(D21*D7-D6*D22)</f>
        <v>-0.00011103079341331768</v>
      </c>
      <c r="E51">
        <f>-0.017/(E7*E7+E22*E22)*(E21*E7-E6*E22)</f>
        <v>1.063757628274215E-05</v>
      </c>
      <c r="F51">
        <f>-0.017/(F7*F7+F22*F22)*(F21*F7-F6*F22)</f>
        <v>0.00015667197647820647</v>
      </c>
      <c r="G51">
        <f>(B51*B$4+C51*C$4+D51*D$4+E51*E$4+F51*F$4)/SUM(B$4:F$4)</f>
        <v>-5.0074258094212303E-08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10000.009399347493</v>
      </c>
      <c r="C62">
        <f>C7+(2/0.017)*(C8*C50-C23*C51)</f>
        <v>9999.998022902542</v>
      </c>
      <c r="D62">
        <f>D7+(2/0.017)*(D8*D50-D23*D51)</f>
        <v>9999.996707471733</v>
      </c>
      <c r="E62">
        <f>E7+(2/0.017)*(E8*E50-E23*E51)</f>
        <v>9999.99938308207</v>
      </c>
      <c r="F62">
        <f>F7+(2/0.017)*(F8*F50-F23*F51)</f>
        <v>10000.397134003038</v>
      </c>
    </row>
    <row r="63" spans="1:6" ht="12.75">
      <c r="A63" t="s">
        <v>68</v>
      </c>
      <c r="B63">
        <f>B8+(3/0.017)*(B9*B50-B24*B51)</f>
        <v>-0.49208863085598875</v>
      </c>
      <c r="C63">
        <f>C8+(3/0.017)*(C9*C50-C24*C51)</f>
        <v>1.277089206692413</v>
      </c>
      <c r="D63">
        <f>D8+(3/0.017)*(D9*D50-D24*D51)</f>
        <v>1.6796624448832724</v>
      </c>
      <c r="E63">
        <f>E8+(3/0.017)*(E9*E50-E24*E51)</f>
        <v>-0.19812604326777855</v>
      </c>
      <c r="F63">
        <f>F8+(3/0.017)*(F9*F50-F24*F51)</f>
        <v>7.435209287191105</v>
      </c>
    </row>
    <row r="64" spans="1:6" ht="12.75">
      <c r="A64" t="s">
        <v>69</v>
      </c>
      <c r="B64">
        <f>B9+(4/0.017)*(B10*B50-B25*B51)</f>
        <v>0.4737710682235886</v>
      </c>
      <c r="C64">
        <f>C9+(4/0.017)*(C10*C50-C25*C51)</f>
        <v>1.017909318006015</v>
      </c>
      <c r="D64">
        <f>D9+(4/0.017)*(D10*D50-D25*D51)</f>
        <v>0.8464645446196652</v>
      </c>
      <c r="E64">
        <f>E9+(4/0.017)*(E10*E50-E25*E51)</f>
        <v>0.6913358341526382</v>
      </c>
      <c r="F64">
        <f>F9+(4/0.017)*(F10*F50-F25*F51)</f>
        <v>5.014588927715573</v>
      </c>
    </row>
    <row r="65" spans="1:6" ht="12.75">
      <c r="A65" t="s">
        <v>70</v>
      </c>
      <c r="B65">
        <f>B10+(5/0.017)*(B11*B50-B26*B51)</f>
        <v>0.4148931456993129</v>
      </c>
      <c r="C65">
        <f>C10+(5/0.017)*(C11*C50-C26*C51)</f>
        <v>-0.1180075612741939</v>
      </c>
      <c r="D65">
        <f>D10+(5/0.017)*(D11*D50-D26*D51)</f>
        <v>-0.8634985143036257</v>
      </c>
      <c r="E65">
        <f>E10+(5/0.017)*(E11*E50-E26*E51)</f>
        <v>0.08458681635155273</v>
      </c>
      <c r="F65">
        <f>F10+(5/0.017)*(F11*F50-F26*F51)</f>
        <v>-4.598564553636494</v>
      </c>
    </row>
    <row r="66" spans="1:6" ht="12.75">
      <c r="A66" t="s">
        <v>71</v>
      </c>
      <c r="B66">
        <f>B11+(6/0.017)*(B12*B50-B27*B51)</f>
        <v>2.48817313339522</v>
      </c>
      <c r="C66">
        <f>C11+(6/0.017)*(C12*C50-C27*C51)</f>
        <v>1.3890132528823136</v>
      </c>
      <c r="D66">
        <f>D11+(6/0.017)*(D12*D50-D27*D51)</f>
        <v>1.52866364328027</v>
      </c>
      <c r="E66">
        <f>E11+(6/0.017)*(E12*E50-E27*E51)</f>
        <v>2.5180911411016766</v>
      </c>
      <c r="F66">
        <f>F11+(6/0.017)*(F12*F50-F27*F51)</f>
        <v>13.370303286070646</v>
      </c>
    </row>
    <row r="67" spans="1:6" ht="12.75">
      <c r="A67" t="s">
        <v>72</v>
      </c>
      <c r="B67">
        <f>B12+(7/0.017)*(B13*B50-B28*B51)</f>
        <v>0.143541991791156</v>
      </c>
      <c r="C67">
        <f>C12+(7/0.017)*(C13*C50-C28*C51)</f>
        <v>-0.27014968556826285</v>
      </c>
      <c r="D67">
        <f>D12+(7/0.017)*(D13*D50-D28*D51)</f>
        <v>-0.2541613847425617</v>
      </c>
      <c r="E67">
        <f>E12+(7/0.017)*(E13*E50-E28*E51)</f>
        <v>-0.1418521272791612</v>
      </c>
      <c r="F67">
        <f>F12+(7/0.017)*(F13*F50-F28*F51)</f>
        <v>-0.0329218943870424</v>
      </c>
    </row>
    <row r="68" spans="1:6" ht="12.75">
      <c r="A68" t="s">
        <v>73</v>
      </c>
      <c r="B68">
        <f>B13+(8/0.017)*(B14*B50-B29*B51)</f>
        <v>0.08723613313555485</v>
      </c>
      <c r="C68">
        <f>C13+(8/0.017)*(C14*C50-C29*C51)</f>
        <v>0.18466559997392973</v>
      </c>
      <c r="D68">
        <f>D13+(8/0.017)*(D14*D50-D29*D51)</f>
        <v>0.15431917553389946</v>
      </c>
      <c r="E68">
        <f>E13+(8/0.017)*(E14*E50-E29*E51)</f>
        <v>0.10389922913880592</v>
      </c>
      <c r="F68">
        <f>F13+(8/0.017)*(F14*F50-F29*F51)</f>
        <v>0.07914216572997278</v>
      </c>
    </row>
    <row r="69" spans="1:6" ht="12.75">
      <c r="A69" t="s">
        <v>74</v>
      </c>
      <c r="B69">
        <f>B14+(9/0.017)*(B15*B50-B30*B51)</f>
        <v>0.11521958581821497</v>
      </c>
      <c r="C69">
        <f>C14+(9/0.017)*(C15*C50-C30*C51)</f>
        <v>0.12053464707501563</v>
      </c>
      <c r="D69">
        <f>D14+(9/0.017)*(D15*D50-D30*D51)</f>
        <v>0.03952235150880322</v>
      </c>
      <c r="E69">
        <f>E14+(9/0.017)*(E15*E50-E30*E51)</f>
        <v>0.17239098682542264</v>
      </c>
      <c r="F69">
        <f>F14+(9/0.017)*(F15*F50-F30*F51)</f>
        <v>-0.10442992047884907</v>
      </c>
    </row>
    <row r="70" spans="1:6" ht="12.75">
      <c r="A70" t="s">
        <v>75</v>
      </c>
      <c r="B70">
        <f>B15+(10/0.017)*(B16*B50-B31*B51)</f>
        <v>-0.43960859311963246</v>
      </c>
      <c r="C70">
        <f>C15+(10/0.017)*(C16*C50-C31*C51)</f>
        <v>-0.186276991843765</v>
      </c>
      <c r="D70">
        <f>D15+(10/0.017)*(D16*D50-D31*D51)</f>
        <v>-0.18745112569574304</v>
      </c>
      <c r="E70">
        <f>E15+(10/0.017)*(E16*E50-E31*E51)</f>
        <v>-0.15969586151187015</v>
      </c>
      <c r="F70">
        <f>F15+(10/0.017)*(F16*F50-F31*F51)</f>
        <v>-0.5140175743142334</v>
      </c>
    </row>
    <row r="71" spans="1:6" ht="12.75">
      <c r="A71" t="s">
        <v>76</v>
      </c>
      <c r="B71">
        <f>B16+(11/0.017)*(B17*B50-B32*B51)</f>
        <v>-0.026278133436150417</v>
      </c>
      <c r="C71">
        <f>C16+(11/0.017)*(C17*C50-C32*C51)</f>
        <v>-0.02455514298103747</v>
      </c>
      <c r="D71">
        <f>D16+(11/0.017)*(D17*D50-D32*D51)</f>
        <v>-0.060732154916029575</v>
      </c>
      <c r="E71">
        <f>E16+(11/0.017)*(E17*E50-E32*E51)</f>
        <v>-0.048712737177964135</v>
      </c>
      <c r="F71">
        <f>F16+(11/0.017)*(F17*F50-F32*F51)</f>
        <v>-0.024708667091433167</v>
      </c>
    </row>
    <row r="72" spans="1:6" ht="12.75">
      <c r="A72" t="s">
        <v>77</v>
      </c>
      <c r="B72">
        <f>B17+(12/0.017)*(B18*B50-B33*B51)</f>
        <v>-0.01605119773344804</v>
      </c>
      <c r="C72">
        <f>C17+(12/0.017)*(C18*C50-C33*C51)</f>
        <v>-0.01300747427809888</v>
      </c>
      <c r="D72">
        <f>D17+(12/0.017)*(D18*D50-D33*D51)</f>
        <v>-0.020766477148214446</v>
      </c>
      <c r="E72">
        <f>E17+(12/0.017)*(E18*E50-E33*E51)</f>
        <v>-0.006277733558034779</v>
      </c>
      <c r="F72">
        <f>F17+(12/0.017)*(F18*F50-F33*F51)</f>
        <v>0.0050545692406841515</v>
      </c>
    </row>
    <row r="73" spans="1:6" ht="12.75">
      <c r="A73" t="s">
        <v>78</v>
      </c>
      <c r="B73">
        <f>B18+(13/0.017)*(B19*B50-B34*B51)</f>
        <v>0.04777726363392505</v>
      </c>
      <c r="C73">
        <f>C18+(13/0.017)*(C19*C50-C34*C51)</f>
        <v>0.05810348365900531</v>
      </c>
      <c r="D73">
        <f>D18+(13/0.017)*(D19*D50-D34*D51)</f>
        <v>0.06903913534514852</v>
      </c>
      <c r="E73">
        <f>E18+(13/0.017)*(E19*E50-E34*E51)</f>
        <v>0.05110498504929019</v>
      </c>
      <c r="F73">
        <f>F18+(13/0.017)*(F19*F50-F34*F51)</f>
        <v>-7.417306411817981E-05</v>
      </c>
    </row>
    <row r="74" spans="1:6" ht="12.75">
      <c r="A74" t="s">
        <v>79</v>
      </c>
      <c r="B74">
        <f>B19+(14/0.017)*(B20*B50-B35*B51)</f>
        <v>-0.2052992360046678</v>
      </c>
      <c r="C74">
        <f>C19+(14/0.017)*(C20*C50-C35*C51)</f>
        <v>-0.1658815795786711</v>
      </c>
      <c r="D74">
        <f>D19+(14/0.017)*(D20*D50-D35*D51)</f>
        <v>-0.17946747378166789</v>
      </c>
      <c r="E74">
        <f>E19+(14/0.017)*(E20*E50-E35*E51)</f>
        <v>-0.19487890516394712</v>
      </c>
      <c r="F74">
        <f>F19+(14/0.017)*(F20*F50-F35*F51)</f>
        <v>-0.15975224636076854</v>
      </c>
    </row>
    <row r="75" spans="1:6" ht="12.75">
      <c r="A75" t="s">
        <v>80</v>
      </c>
      <c r="B75" s="51">
        <f>B20</f>
        <v>-0.007826955</v>
      </c>
      <c r="C75" s="51">
        <f>C20</f>
        <v>0.004234305</v>
      </c>
      <c r="D75" s="51">
        <f>D20</f>
        <v>0.0009465503</v>
      </c>
      <c r="E75" s="51">
        <f>E20</f>
        <v>-0.001213589</v>
      </c>
      <c r="F75" s="51">
        <f>F20</f>
        <v>0.0018111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30.541251975648425</v>
      </c>
      <c r="C82">
        <f>C22+(2/0.017)*(C8*C51+C23*C50)</f>
        <v>-17.771476095012133</v>
      </c>
      <c r="D82">
        <f>D22+(2/0.017)*(D8*D51+D23*D50)</f>
        <v>-7.107438366991491</v>
      </c>
      <c r="E82">
        <f>E22+(2/0.017)*(E8*E51+E23*E50)</f>
        <v>22.963459599489177</v>
      </c>
      <c r="F82">
        <f>F22+(2/0.017)*(F8*F51+F23*F50)</f>
        <v>-29.089423961416745</v>
      </c>
    </row>
    <row r="83" spans="1:6" ht="12.75">
      <c r="A83" t="s">
        <v>83</v>
      </c>
      <c r="B83">
        <f>B23+(3/0.017)*(B9*B51+B24*B50)</f>
        <v>-0.2838336697114337</v>
      </c>
      <c r="C83">
        <f>C23+(3/0.017)*(C9*C51+C24*C50)</f>
        <v>1.6605938294761031</v>
      </c>
      <c r="D83">
        <f>D23+(3/0.017)*(D9*D51+D24*D50)</f>
        <v>-0.28825719775444575</v>
      </c>
      <c r="E83">
        <f>E23+(3/0.017)*(E9*E51+E24*E50)</f>
        <v>-2.272594867936402</v>
      </c>
      <c r="F83">
        <f>F23+(3/0.017)*(F9*F51+F24*F50)</f>
        <v>-23.294922331160034</v>
      </c>
    </row>
    <row r="84" spans="1:6" ht="12.75">
      <c r="A84" t="s">
        <v>84</v>
      </c>
      <c r="B84">
        <f>B24+(4/0.017)*(B10*B51+B25*B50)</f>
        <v>0.8547655673833305</v>
      </c>
      <c r="C84">
        <f>C24+(4/0.017)*(C10*C51+C25*C50)</f>
        <v>1.4349607838133522</v>
      </c>
      <c r="D84">
        <f>D24+(4/0.017)*(D10*D51+D25*D50)</f>
        <v>1.4347535314450324</v>
      </c>
      <c r="E84">
        <f>E24+(4/0.017)*(E10*E51+E25*E50)</f>
        <v>0.4637284447993666</v>
      </c>
      <c r="F84">
        <f>F24+(4/0.017)*(F10*F51+F25*F50)</f>
        <v>-7.148119281250024</v>
      </c>
    </row>
    <row r="85" spans="1:6" ht="12.75">
      <c r="A85" t="s">
        <v>85</v>
      </c>
      <c r="B85">
        <f>B25+(5/0.017)*(B11*B51+B26*B50)</f>
        <v>-0.7377128704374226</v>
      </c>
      <c r="C85">
        <f>C25+(5/0.017)*(C11*C51+C26*C50)</f>
        <v>0.6751791512812619</v>
      </c>
      <c r="D85">
        <f>D25+(5/0.017)*(D11*D51+D26*D50)</f>
        <v>-0.05562846145953926</v>
      </c>
      <c r="E85">
        <f>E25+(5/0.017)*(E11*E51+E26*E50)</f>
        <v>-0.5564517360540475</v>
      </c>
      <c r="F85">
        <f>F25+(5/0.017)*(F11*F51+F26*F50)</f>
        <v>0.8056906429671727</v>
      </c>
    </row>
    <row r="86" spans="1:6" ht="12.75">
      <c r="A86" t="s">
        <v>86</v>
      </c>
      <c r="B86">
        <f>B26+(6/0.017)*(B12*B51+B27*B50)</f>
        <v>0.7497316375713288</v>
      </c>
      <c r="C86">
        <f>C26+(6/0.017)*(C12*C51+C27*C50)</f>
        <v>-0.03898380048187146</v>
      </c>
      <c r="D86">
        <f>D26+(6/0.017)*(D12*D51+D27*D50)</f>
        <v>0.1676471152586748</v>
      </c>
      <c r="E86">
        <f>E26+(6/0.017)*(E12*E51+E27*E50)</f>
        <v>0.3455088444636748</v>
      </c>
      <c r="F86">
        <f>F26+(6/0.017)*(F12*F51+F27*F50)</f>
        <v>0.2480673379334664</v>
      </c>
    </row>
    <row r="87" spans="1:6" ht="12.75">
      <c r="A87" t="s">
        <v>87</v>
      </c>
      <c r="B87">
        <f>B27+(7/0.017)*(B13*B51+B28*B50)</f>
        <v>-0.3640677251747351</v>
      </c>
      <c r="C87">
        <f>C27+(7/0.017)*(C13*C51+C28*C50)</f>
        <v>-0.17839479624437005</v>
      </c>
      <c r="D87">
        <f>D27+(7/0.017)*(D13*D51+D28*D50)</f>
        <v>-0.058085983782891024</v>
      </c>
      <c r="E87">
        <f>E27+(7/0.017)*(E13*E51+E28*E50)</f>
        <v>-0.2988176368402469</v>
      </c>
      <c r="F87">
        <f>F27+(7/0.017)*(F13*F51+F28*F50)</f>
        <v>-0.5270305811824342</v>
      </c>
    </row>
    <row r="88" spans="1:6" ht="12.75">
      <c r="A88" t="s">
        <v>88</v>
      </c>
      <c r="B88">
        <f>B28+(8/0.017)*(B14*B51+B29*B50)</f>
        <v>-0.02408407948990005</v>
      </c>
      <c r="C88">
        <f>C28+(8/0.017)*(C14*C51+C29*C50)</f>
        <v>0.03304594003828007</v>
      </c>
      <c r="D88">
        <f>D28+(8/0.017)*(D14*D51+D29*D50)</f>
        <v>-0.14193516299258668</v>
      </c>
      <c r="E88">
        <f>E28+(8/0.017)*(E14*E51+E29*E50)</f>
        <v>0.2304547480362028</v>
      </c>
      <c r="F88">
        <f>F28+(8/0.017)*(F14*F51+F29*F50)</f>
        <v>0.31274433545916175</v>
      </c>
    </row>
    <row r="89" spans="1:6" ht="12.75">
      <c r="A89" t="s">
        <v>89</v>
      </c>
      <c r="B89">
        <f>B29+(9/0.017)*(B15*B51+B30*B50)</f>
        <v>-0.043929517925273366</v>
      </c>
      <c r="C89">
        <f>C29+(9/0.017)*(C15*C51+C30*C50)</f>
        <v>-0.02407577616419112</v>
      </c>
      <c r="D89">
        <f>D29+(9/0.017)*(D15*D51+D30*D50)</f>
        <v>-0.08102991320338364</v>
      </c>
      <c r="E89">
        <f>E29+(9/0.017)*(E15*E51+E30*E50)</f>
        <v>-0.06870668182241912</v>
      </c>
      <c r="F89">
        <f>F29+(9/0.017)*(F15*F51+F30*F50)</f>
        <v>0.04546310142269743</v>
      </c>
    </row>
    <row r="90" spans="1:6" ht="12.75">
      <c r="A90" t="s">
        <v>90</v>
      </c>
      <c r="B90">
        <f>B30+(10/0.017)*(B16*B51+B31*B50)</f>
        <v>0.13699397807224245</v>
      </c>
      <c r="C90">
        <f>C30+(10/0.017)*(C16*C51+C31*C50)</f>
        <v>0.09798721587453257</v>
      </c>
      <c r="D90">
        <f>D30+(10/0.017)*(D16*D51+D31*D50)</f>
        <v>0.14277176291724822</v>
      </c>
      <c r="E90">
        <f>E30+(10/0.017)*(E16*E51+E31*E50)</f>
        <v>0.07751220485587174</v>
      </c>
      <c r="F90">
        <f>F30+(10/0.017)*(F16*F51+F31*F50)</f>
        <v>0.1459694791637485</v>
      </c>
    </row>
    <row r="91" spans="1:6" ht="12.75">
      <c r="A91" t="s">
        <v>91</v>
      </c>
      <c r="B91">
        <f>B31+(11/0.017)*(B17*B51+B32*B50)</f>
        <v>-0.012668457254802078</v>
      </c>
      <c r="C91">
        <f>C31+(11/0.017)*(C17*C51+C32*C50)</f>
        <v>-0.001404213884206224</v>
      </c>
      <c r="D91">
        <f>D31+(11/0.017)*(D17*D51+D32*D50)</f>
        <v>0.01001077848583491</v>
      </c>
      <c r="E91">
        <f>E31+(11/0.017)*(E17*E51+E32*E50)</f>
        <v>0.010461927909249366</v>
      </c>
      <c r="F91">
        <f>F31+(11/0.017)*(F17*F51+F32*F50)</f>
        <v>-0.004575147191186263</v>
      </c>
    </row>
    <row r="92" spans="1:6" ht="12.75">
      <c r="A92" t="s">
        <v>92</v>
      </c>
      <c r="B92">
        <f>B32+(12/0.017)*(B18*B51+B33*B50)</f>
        <v>-0.004808303414477737</v>
      </c>
      <c r="C92">
        <f>C32+(12/0.017)*(C18*C51+C33*C50)</f>
        <v>0.0019887061186101103</v>
      </c>
      <c r="D92">
        <f>D32+(12/0.017)*(D18*D51+D33*D50)</f>
        <v>-0.02417362863235439</v>
      </c>
      <c r="E92">
        <f>E32+(12/0.017)*(E18*E51+E33*E50)</f>
        <v>0.057314843364921424</v>
      </c>
      <c r="F92">
        <f>F32+(12/0.017)*(F18*F51+F33*F50)</f>
        <v>0.04908793574979578</v>
      </c>
    </row>
    <row r="93" spans="1:6" ht="12.75">
      <c r="A93" t="s">
        <v>93</v>
      </c>
      <c r="B93">
        <f>B33+(13/0.017)*(B19*B51+B34*B50)</f>
        <v>0.056883256496350135</v>
      </c>
      <c r="C93">
        <f>C33+(13/0.017)*(C19*C51+C34*C50)</f>
        <v>0.0427809782693373</v>
      </c>
      <c r="D93">
        <f>D33+(13/0.017)*(D19*D51+D34*D50)</f>
        <v>0.05497136159025073</v>
      </c>
      <c r="E93">
        <f>E33+(13/0.017)*(E19*E51+E34*E50)</f>
        <v>0.0560168080869976</v>
      </c>
      <c r="F93">
        <f>F33+(13/0.017)*(F19*F51+F34*F50)</f>
        <v>0.041753462871572784</v>
      </c>
    </row>
    <row r="94" spans="1:6" ht="12.75">
      <c r="A94" t="s">
        <v>94</v>
      </c>
      <c r="B94">
        <f>B34+(14/0.017)*(B20*B51+B35*B50)</f>
        <v>0.018200916327342307</v>
      </c>
      <c r="C94">
        <f>C34+(14/0.017)*(C20*C51+C35*C50)</f>
        <v>0.016636845871761577</v>
      </c>
      <c r="D94">
        <f>D34+(14/0.017)*(D20*D51+D35*D50)</f>
        <v>0.026631789082653352</v>
      </c>
      <c r="E94">
        <f>E34+(14/0.017)*(E20*E51+E35*E50)</f>
        <v>0.018820641493815782</v>
      </c>
      <c r="F94">
        <f>F34+(14/0.017)*(F20*F51+F35*F50)</f>
        <v>-0.02729215085505245</v>
      </c>
    </row>
    <row r="95" spans="1:6" ht="12.75">
      <c r="A95" t="s">
        <v>95</v>
      </c>
      <c r="B95" s="51">
        <f>B35</f>
        <v>-0.002138146</v>
      </c>
      <c r="C95" s="51">
        <f>C35</f>
        <v>0.001614532</v>
      </c>
      <c r="D95" s="51">
        <f>D35</f>
        <v>5.338725E-05</v>
      </c>
      <c r="E95" s="51">
        <f>E35</f>
        <v>-0.0007426654</v>
      </c>
      <c r="F95" s="51">
        <f>F35</f>
        <v>-0.003558041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-0.4920881683252197</v>
      </c>
      <c r="C103">
        <f>C63*10000/C62</f>
        <v>1.2770894591854454</v>
      </c>
      <c r="D103">
        <f>D63*10000/D62</f>
        <v>1.6796629979170623</v>
      </c>
      <c r="E103">
        <f>E63*10000/E62</f>
        <v>-0.19812605549053017</v>
      </c>
      <c r="F103">
        <f>F63*10000/F62</f>
        <v>7.434914021474346</v>
      </c>
      <c r="G103">
        <f>AVERAGE(C103:E103)</f>
        <v>0.9195421338706592</v>
      </c>
      <c r="H103">
        <f>STDEV(C103:E103)</f>
        <v>0.9886369402637978</v>
      </c>
      <c r="I103">
        <f>(B103*B4+C103*C4+D103*D4+E103*E4+F103*F4)/SUM(B4:F4)</f>
        <v>1.6004053288897573</v>
      </c>
      <c r="K103">
        <f>(LN(H103)+LN(H123))/2-LN(K114*K115^3)</f>
        <v>-3.5461061247529506</v>
      </c>
    </row>
    <row r="104" spans="1:11" ht="12.75">
      <c r="A104" t="s">
        <v>69</v>
      </c>
      <c r="B104">
        <f>B64*10000/B62</f>
        <v>0.47377062291011696</v>
      </c>
      <c r="C104">
        <f>C64*10000/C62</f>
        <v>1.0179095192566472</v>
      </c>
      <c r="D104">
        <f>D64*10000/D62</f>
        <v>0.846464823320601</v>
      </c>
      <c r="E104">
        <f>E64*10000/E62</f>
        <v>0.6913358768023881</v>
      </c>
      <c r="F104">
        <f>F64*10000/F62</f>
        <v>5.014389789246593</v>
      </c>
      <c r="G104">
        <f>AVERAGE(C104:E104)</f>
        <v>0.8519034064598787</v>
      </c>
      <c r="H104">
        <f>STDEV(C104:E104)</f>
        <v>0.1633547355493032</v>
      </c>
      <c r="I104">
        <f>(B104*B4+C104*C4+D104*D4+E104*E4+F104*F4)/SUM(B4:F4)</f>
        <v>1.3623655785060158</v>
      </c>
      <c r="K104">
        <f>(LN(H104)+LN(H124))/2-LN(K114*K115^4)</f>
        <v>-4.4824542721047616</v>
      </c>
    </row>
    <row r="105" spans="1:11" ht="12.75">
      <c r="A105" t="s">
        <v>70</v>
      </c>
      <c r="B105">
        <f>B65*10000/B62</f>
        <v>0.4148927557271946</v>
      </c>
      <c r="C105">
        <f>C65*10000/C62</f>
        <v>-0.11800758460544346</v>
      </c>
      <c r="D105">
        <f>D65*10000/D62</f>
        <v>-0.8634987986130459</v>
      </c>
      <c r="E105">
        <f>E65*10000/E62</f>
        <v>0.08458682156986543</v>
      </c>
      <c r="F105">
        <f>F65*10000/F62</f>
        <v>-4.598381936253909</v>
      </c>
      <c r="G105">
        <f>AVERAGE(C105:E105)</f>
        <v>-0.29897318721620797</v>
      </c>
      <c r="H105">
        <f>STDEV(C105:E105)</f>
        <v>0.4992774757543262</v>
      </c>
      <c r="I105">
        <f>(B105*B4+C105*C4+D105*D4+E105*E4+F105*F4)/SUM(B4:F4)</f>
        <v>-0.7796005680778617</v>
      </c>
      <c r="K105">
        <f>(LN(H105)+LN(H125))/2-LN(K114*K115^5)</f>
        <v>-3.282736389842108</v>
      </c>
    </row>
    <row r="106" spans="1:11" ht="12.75">
      <c r="A106" t="s">
        <v>71</v>
      </c>
      <c r="B106">
        <f>B66*10000/B62</f>
        <v>2.488170794677028</v>
      </c>
      <c r="C106">
        <f>C66*10000/C62</f>
        <v>1.3890135275038251</v>
      </c>
      <c r="D106">
        <f>D66*10000/D62</f>
        <v>1.5286641465972615</v>
      </c>
      <c r="E106">
        <f>E66*10000/E62</f>
        <v>2.5180912964472437</v>
      </c>
      <c r="F106">
        <f>F66*10000/F62</f>
        <v>13.369772326950256</v>
      </c>
      <c r="G106">
        <f>AVERAGE(C106:E106)</f>
        <v>1.8119229901827767</v>
      </c>
      <c r="H106">
        <f>STDEV(C106:E106)</f>
        <v>0.6155329653500411</v>
      </c>
      <c r="I106">
        <f>(B106*B4+C106*C4+D106*D4+E106*E4+F106*F4)/SUM(B4:F4)</f>
        <v>3.478086247612804</v>
      </c>
      <c r="K106">
        <f>(LN(H106)+LN(H126))/2-LN(K114*K115^6)</f>
        <v>-3.1712680644626836</v>
      </c>
    </row>
    <row r="107" spans="1:11" ht="12.75">
      <c r="A107" t="s">
        <v>72</v>
      </c>
      <c r="B107">
        <f>B67*10000/B62</f>
        <v>0.14354185687117677</v>
      </c>
      <c r="C107">
        <f>C67*10000/C62</f>
        <v>-0.27014973897949907</v>
      </c>
      <c r="D107">
        <f>D67*10000/D62</f>
        <v>-0.2541614684259436</v>
      </c>
      <c r="E107">
        <f>E67*10000/E62</f>
        <v>-0.1418521360302738</v>
      </c>
      <c r="F107">
        <f>F67*10000/F62</f>
        <v>-0.03292058699859268</v>
      </c>
      <c r="G107">
        <f>AVERAGE(C107:E107)</f>
        <v>-0.2220544478119055</v>
      </c>
      <c r="H107">
        <f>STDEV(C107:E107)</f>
        <v>0.06991576581974888</v>
      </c>
      <c r="I107">
        <f>(B107*B4+C107*C4+D107*D4+E107*E4+F107*F4)/SUM(B4:F4)</f>
        <v>-0.14367475282758288</v>
      </c>
      <c r="K107">
        <f>(LN(H107)+LN(H127))/2-LN(K114*K115^7)</f>
        <v>-3.9021409033555954</v>
      </c>
    </row>
    <row r="108" spans="1:9" ht="12.75">
      <c r="A108" t="s">
        <v>73</v>
      </c>
      <c r="B108">
        <f>B68*10000/B62</f>
        <v>0.08723605113935899</v>
      </c>
      <c r="C108">
        <f>C68*10000/C62</f>
        <v>0.1846656364841258</v>
      </c>
      <c r="D108">
        <f>D68*10000/D62</f>
        <v>0.15431922634394094</v>
      </c>
      <c r="E108">
        <f>E68*10000/E62</f>
        <v>0.10389923554853606</v>
      </c>
      <c r="F108">
        <f>F68*10000/F62</f>
        <v>0.07913902285027867</v>
      </c>
      <c r="G108">
        <f>AVERAGE(C108:E108)</f>
        <v>0.14762803279220094</v>
      </c>
      <c r="H108">
        <f>STDEV(C108:E108)</f>
        <v>0.040796837296317945</v>
      </c>
      <c r="I108">
        <f>(B108*B4+C108*C4+D108*D4+E108*E4+F108*F4)/SUM(B4:F4)</f>
        <v>0.12962911339568006</v>
      </c>
    </row>
    <row r="109" spans="1:9" ht="12.75">
      <c r="A109" t="s">
        <v>74</v>
      </c>
      <c r="B109">
        <f>B69*10000/B62</f>
        <v>0.11521947751942427</v>
      </c>
      <c r="C109">
        <f>C69*10000/C62</f>
        <v>0.12053467090589476</v>
      </c>
      <c r="D109">
        <f>D69*10000/D62</f>
        <v>0.039522364521653454</v>
      </c>
      <c r="E109">
        <f>E69*10000/E62</f>
        <v>0.17239099746053238</v>
      </c>
      <c r="F109">
        <f>F69*10000/F62</f>
        <v>-0.10442577337630894</v>
      </c>
      <c r="G109">
        <f>AVERAGE(C109:E109)</f>
        <v>0.11081601096269351</v>
      </c>
      <c r="H109">
        <f>STDEV(C109:E109)</f>
        <v>0.06696534677040304</v>
      </c>
      <c r="I109">
        <f>(B109*B4+C109*C4+D109*D4+E109*E4+F109*F4)/SUM(B4:F4)</f>
        <v>0.08223329902116991</v>
      </c>
    </row>
    <row r="110" spans="1:11" ht="12.75">
      <c r="A110" t="s">
        <v>75</v>
      </c>
      <c r="B110">
        <f>B70*10000/B62</f>
        <v>-0.4396081799166281</v>
      </c>
      <c r="C110">
        <f>C70*10000/C62</f>
        <v>-0.18627702867254897</v>
      </c>
      <c r="D110">
        <f>D70*10000/D62</f>
        <v>-0.18745118741457636</v>
      </c>
      <c r="E110">
        <f>E70*10000/E62</f>
        <v>-0.15969587136379482</v>
      </c>
      <c r="F110">
        <f>F70*10000/F62</f>
        <v>-0.5139971617391943</v>
      </c>
      <c r="G110">
        <f>AVERAGE(C110:E110)</f>
        <v>-0.17780802915030672</v>
      </c>
      <c r="H110">
        <f>STDEV(C110:E110)</f>
        <v>0.015696571503054424</v>
      </c>
      <c r="I110">
        <f>(B110*B4+C110*C4+D110*D4+E110*E4+F110*F4)/SUM(B4:F4)</f>
        <v>-0.26119029500265345</v>
      </c>
      <c r="K110">
        <f>EXP(AVERAGE(K103:K107))</f>
        <v>0.025300246229527777</v>
      </c>
    </row>
    <row r="111" spans="1:9" ht="12.75">
      <c r="A111" t="s">
        <v>76</v>
      </c>
      <c r="B111">
        <f>B71*10000/B62</f>
        <v>-0.026278108736442866</v>
      </c>
      <c r="C111">
        <f>C71*10000/C62</f>
        <v>-0.024555147835829506</v>
      </c>
      <c r="D111">
        <f>D71*10000/D62</f>
        <v>-0.06073217491226983</v>
      </c>
      <c r="E111">
        <f>E71*10000/E62</f>
        <v>-0.048712740183140424</v>
      </c>
      <c r="F111">
        <f>F71*10000/F62</f>
        <v>-0.02470768586521382</v>
      </c>
      <c r="G111">
        <f>AVERAGE(C111:E111)</f>
        <v>-0.04466668764374659</v>
      </c>
      <c r="H111">
        <f>STDEV(C111:E111)</f>
        <v>0.01842477212575575</v>
      </c>
      <c r="I111">
        <f>(B111*B4+C111*C4+D111*D4+E111*E4+F111*F4)/SUM(B4:F4)</f>
        <v>-0.03930460100235201</v>
      </c>
    </row>
    <row r="112" spans="1:9" ht="12.75">
      <c r="A112" t="s">
        <v>77</v>
      </c>
      <c r="B112">
        <f>B72*10000/B62</f>
        <v>-0.016051182646383704</v>
      </c>
      <c r="C112">
        <f>C72*10000/C62</f>
        <v>-0.013007476849803822</v>
      </c>
      <c r="D112">
        <f>D72*10000/D62</f>
        <v>-0.020766483985637997</v>
      </c>
      <c r="E112">
        <f>E72*10000/E62</f>
        <v>-0.006277733945319442</v>
      </c>
      <c r="F112">
        <f>F72*10000/F62</f>
        <v>0.005054368514524051</v>
      </c>
      <c r="G112">
        <f>AVERAGE(C112:E112)</f>
        <v>-0.01335056492692042</v>
      </c>
      <c r="H112">
        <f>STDEV(C112:E112)</f>
        <v>0.007250465606028514</v>
      </c>
      <c r="I112">
        <f>(B112*B4+C112*C4+D112*D4+E112*E4+F112*F4)/SUM(B4:F4)</f>
        <v>-0.011242346787995561</v>
      </c>
    </row>
    <row r="113" spans="1:9" ht="12.75">
      <c r="A113" t="s">
        <v>78</v>
      </c>
      <c r="B113">
        <f>B73*10000/B62</f>
        <v>0.047777218726456946</v>
      </c>
      <c r="C113">
        <f>C73*10000/C62</f>
        <v>0.058103495146632565</v>
      </c>
      <c r="D113">
        <f>D73*10000/D62</f>
        <v>0.06903915807648647</v>
      </c>
      <c r="E113">
        <f>E73*10000/E62</f>
        <v>0.05110498820204855</v>
      </c>
      <c r="F113">
        <f>F73*10000/F62</f>
        <v>-7.417011857057044E-05</v>
      </c>
      <c r="G113">
        <f>AVERAGE(C113:E113)</f>
        <v>0.05941588047505586</v>
      </c>
      <c r="H113">
        <f>STDEV(C113:E113)</f>
        <v>0.009038826179819817</v>
      </c>
      <c r="I113">
        <f>(B113*B4+C113*C4+D113*D4+E113*E4+F113*F4)/SUM(B4:F4)</f>
        <v>0.04966362517293788</v>
      </c>
    </row>
    <row r="114" spans="1:11" ht="12.75">
      <c r="A114" t="s">
        <v>79</v>
      </c>
      <c r="B114">
        <f>B74*10000/B62</f>
        <v>-0.20529904303696322</v>
      </c>
      <c r="C114">
        <f>C74*10000/C62</f>
        <v>-0.16588161237508253</v>
      </c>
      <c r="D114">
        <f>D74*10000/D62</f>
        <v>-0.17946753287186037</v>
      </c>
      <c r="E114">
        <f>E74*10000/E62</f>
        <v>-0.19487891718637695</v>
      </c>
      <c r="F114">
        <f>F74*10000/F62</f>
        <v>-0.1597459023078033</v>
      </c>
      <c r="G114">
        <f>AVERAGE(C114:E114)</f>
        <v>-0.18007602081110663</v>
      </c>
      <c r="H114">
        <f>STDEV(C114:E114)</f>
        <v>0.014508225761923472</v>
      </c>
      <c r="I114">
        <f>(B114*B4+C114*C4+D114*D4+E114*E4+F114*F4)/SUM(B4:F4)</f>
        <v>-0.1809518274760152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-0.007826947643179928</v>
      </c>
      <c r="C115">
        <f>C75*10000/C62</f>
        <v>0.00423430583716353</v>
      </c>
      <c r="D115">
        <f>D75*10000/D62</f>
        <v>0.0009465506116544645</v>
      </c>
      <c r="E115">
        <f>E75*10000/E62</f>
        <v>-0.0012135890748684861</v>
      </c>
      <c r="F115">
        <f>F75*10000/F62</f>
        <v>0.0018110280779169803</v>
      </c>
      <c r="G115">
        <f>AVERAGE(C115:E115)</f>
        <v>0.0013224224579831696</v>
      </c>
      <c r="H115">
        <f>STDEV(C115:E115)</f>
        <v>0.002743328175188487</v>
      </c>
      <c r="I115">
        <f>(B115*B4+C115*C4+D115*D4+E115*E4+F115*F4)/SUM(B4:F4)</f>
        <v>6.979599225368467E-05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30.54122326889139</v>
      </c>
      <c r="C122">
        <f>C82*10000/C62</f>
        <v>-17.77147960860685</v>
      </c>
      <c r="D122">
        <f>D82*10000/D62</f>
        <v>-7.107440707136434</v>
      </c>
      <c r="E122">
        <f>E82*10000/E62</f>
        <v>22.963461016146262</v>
      </c>
      <c r="F122">
        <f>F82*10000/F62</f>
        <v>-29.08826876735504</v>
      </c>
      <c r="G122">
        <f>AVERAGE(C122:E122)</f>
        <v>-0.6384864331990071</v>
      </c>
      <c r="H122">
        <f>STDEV(C122:E122)</f>
        <v>21.123905272800773</v>
      </c>
      <c r="I122">
        <f>(B122*B4+C122*C4+D122*D4+E122*E4+F122*F4)/SUM(B4:F4)</f>
        <v>-0.006574114366402259</v>
      </c>
    </row>
    <row r="123" spans="1:9" ht="12.75">
      <c r="A123" t="s">
        <v>83</v>
      </c>
      <c r="B123">
        <f>B83*10000/B62</f>
        <v>-0.2838334029265553</v>
      </c>
      <c r="C123">
        <f>C83*10000/C62</f>
        <v>1.660594157791752</v>
      </c>
      <c r="D123">
        <f>D83*10000/D62</f>
        <v>-0.2882572926639742</v>
      </c>
      <c r="E123">
        <f>E83*10000/E62</f>
        <v>-2.272595008136863</v>
      </c>
      <c r="F123">
        <f>F83*10000/F62</f>
        <v>-23.293997247322675</v>
      </c>
      <c r="G123">
        <f>AVERAGE(C123:E123)</f>
        <v>-0.3000860476696951</v>
      </c>
      <c r="H123">
        <f>STDEV(C123:E123)</f>
        <v>1.9666212633164268</v>
      </c>
      <c r="I123">
        <f>(B123*B4+C123*C4+D123*D4+E123*E4+F123*F4)/SUM(B4:F4)</f>
        <v>-3.418408495643858</v>
      </c>
    </row>
    <row r="124" spans="1:9" ht="12.75">
      <c r="A124" t="s">
        <v>84</v>
      </c>
      <c r="B124">
        <f>B84*10000/B62</f>
        <v>0.8547647639602265</v>
      </c>
      <c r="C124">
        <f>C84*10000/C62</f>
        <v>1.4349610675191402</v>
      </c>
      <c r="D124">
        <f>D84*10000/D62</f>
        <v>1.4347540038418438</v>
      </c>
      <c r="E124">
        <f>E84*10000/E62</f>
        <v>0.4637284734076076</v>
      </c>
      <c r="F124">
        <f>F84*10000/F62</f>
        <v>-7.1478354164008255</v>
      </c>
      <c r="G124">
        <f>AVERAGE(C124:E124)</f>
        <v>1.1111478482561972</v>
      </c>
      <c r="H124">
        <f>STDEV(C124:E124)</f>
        <v>0.560681635079878</v>
      </c>
      <c r="I124">
        <f>(B124*B4+C124*C4+D124*D4+E124*E4+F124*F4)/SUM(B4:F4)</f>
        <v>-0.04673454615800989</v>
      </c>
    </row>
    <row r="125" spans="1:9" ht="12.75">
      <c r="A125" t="s">
        <v>85</v>
      </c>
      <c r="B125">
        <f>B85*10000/B62</f>
        <v>-0.7377121770361124</v>
      </c>
      <c r="C125">
        <f>C85*10000/C62</f>
        <v>0.6751792847707867</v>
      </c>
      <c r="D125">
        <f>D85*10000/D62</f>
        <v>-0.05562847977537346</v>
      </c>
      <c r="E125">
        <f>E85*10000/E62</f>
        <v>-0.556451770382555</v>
      </c>
      <c r="F125">
        <f>F85*10000/F62</f>
        <v>0.8056586475227954</v>
      </c>
      <c r="G125">
        <f>AVERAGE(C125:E125)</f>
        <v>0.021033011537619422</v>
      </c>
      <c r="H125">
        <f>STDEV(C125:E125)</f>
        <v>0.619383969918727</v>
      </c>
      <c r="I125">
        <f>(B125*B4+C125*C4+D125*D4+E125*E4+F125*F4)/SUM(B4:F4)</f>
        <v>0.01820044533402971</v>
      </c>
    </row>
    <row r="126" spans="1:9" ht="12.75">
      <c r="A126" t="s">
        <v>86</v>
      </c>
      <c r="B126">
        <f>B86*10000/B62</f>
        <v>0.7497309328731724</v>
      </c>
      <c r="C126">
        <f>C86*10000/C62</f>
        <v>-0.038983808189350266</v>
      </c>
      <c r="D126">
        <f>D86*10000/D62</f>
        <v>0.16764717045697955</v>
      </c>
      <c r="E126">
        <f>E86*10000/E62</f>
        <v>0.34550886577873624</v>
      </c>
      <c r="F126">
        <f>F86*10000/F62</f>
        <v>0.24805748672719763</v>
      </c>
      <c r="G126">
        <f>AVERAGE(C126:E126)</f>
        <v>0.1580574093487885</v>
      </c>
      <c r="H126">
        <f>STDEV(C126:E126)</f>
        <v>0.1924256394620178</v>
      </c>
      <c r="I126">
        <f>(B126*B4+C126*C4+D126*D4+E126*E4+F126*F4)/SUM(B4:F4)</f>
        <v>0.25556464167345566</v>
      </c>
    </row>
    <row r="127" spans="1:9" ht="12.75">
      <c r="A127" t="s">
        <v>87</v>
      </c>
      <c r="B127">
        <f>B87*10000/B62</f>
        <v>-0.3640673829751508</v>
      </c>
      <c r="C127">
        <f>C87*10000/C62</f>
        <v>-0.17839483151476682</v>
      </c>
      <c r="D127">
        <f>D87*10000/D62</f>
        <v>-0.05808600290787167</v>
      </c>
      <c r="E127">
        <f>E87*10000/E62</f>
        <v>-0.29881765527484383</v>
      </c>
      <c r="F127">
        <f>F87*10000/F62</f>
        <v>-0.5270096518371667</v>
      </c>
      <c r="G127">
        <f>AVERAGE(C127:E127)</f>
        <v>-0.17843282989916076</v>
      </c>
      <c r="H127">
        <f>STDEV(C127:E127)</f>
        <v>0.12036583068188872</v>
      </c>
      <c r="I127">
        <f>(B127*B4+C127*C4+D127*D4+E127*E4+F127*F4)/SUM(B4:F4)</f>
        <v>-0.25250432494161656</v>
      </c>
    </row>
    <row r="128" spans="1:9" ht="12.75">
      <c r="A128" t="s">
        <v>88</v>
      </c>
      <c r="B128">
        <f>B88*10000/B62</f>
        <v>-0.02408405685245811</v>
      </c>
      <c r="C128">
        <f>C88*10000/C62</f>
        <v>0.033045946571785764</v>
      </c>
      <c r="D128">
        <f>D88*10000/D62</f>
        <v>-0.1419352097251557</v>
      </c>
      <c r="E128">
        <f>E88*10000/E62</f>
        <v>0.23045476225337033</v>
      </c>
      <c r="F128">
        <f>F88*10000/F62</f>
        <v>0.31273191581140136</v>
      </c>
      <c r="G128">
        <f>AVERAGE(C128:E128)</f>
        <v>0.04052183303333347</v>
      </c>
      <c r="H128">
        <f>STDEV(C128:E128)</f>
        <v>0.18630751317735772</v>
      </c>
      <c r="I128">
        <f>(B128*B4+C128*C4+D128*D4+E128*E4+F128*F4)/SUM(B4:F4)</f>
        <v>0.06813986291655673</v>
      </c>
    </row>
    <row r="129" spans="1:9" ht="12.75">
      <c r="A129" t="s">
        <v>89</v>
      </c>
      <c r="B129">
        <f>B89*10000/B62</f>
        <v>-0.04392947663443176</v>
      </c>
      <c r="C129">
        <f>C89*10000/C62</f>
        <v>-0.024075780924207646</v>
      </c>
      <c r="D129">
        <f>D89*10000/D62</f>
        <v>-0.08102993988272039</v>
      </c>
      <c r="E129">
        <f>E89*10000/E62</f>
        <v>-0.06870668606105779</v>
      </c>
      <c r="F129">
        <f>F89*10000/F62</f>
        <v>0.04546129600005105</v>
      </c>
      <c r="G129">
        <f>AVERAGE(C129:E129)</f>
        <v>-0.057937468955995275</v>
      </c>
      <c r="H129">
        <f>STDEV(C129:E129)</f>
        <v>0.029965414788717053</v>
      </c>
      <c r="I129">
        <f>(B129*B4+C129*C4+D129*D4+E129*E4+F129*F4)/SUM(B4:F4)</f>
        <v>-0.04188061300403853</v>
      </c>
    </row>
    <row r="130" spans="1:9" ht="12.75">
      <c r="A130" t="s">
        <v>90</v>
      </c>
      <c r="B130">
        <f>B90*10000/B62</f>
        <v>0.13699384930696304</v>
      </c>
      <c r="C130">
        <f>C90*10000/C62</f>
        <v>0.09798723524756393</v>
      </c>
      <c r="D130">
        <f>D90*10000/D62</f>
        <v>0.14277180992527022</v>
      </c>
      <c r="E130">
        <f>E90*10000/E62</f>
        <v>0.07751220963773893</v>
      </c>
      <c r="F130">
        <f>F90*10000/F62</f>
        <v>0.14596368244959756</v>
      </c>
      <c r="G130">
        <f>AVERAGE(C130:E130)</f>
        <v>0.10609041827019101</v>
      </c>
      <c r="H130">
        <f>STDEV(C130:E130)</f>
        <v>0.033375890081700214</v>
      </c>
      <c r="I130">
        <f>(B130*B4+C130*C4+D130*D4+E130*E4+F130*F4)/SUM(B4:F4)</f>
        <v>0.11595977138115304</v>
      </c>
    </row>
    <row r="131" spans="1:9" ht="12.75">
      <c r="A131" t="s">
        <v>91</v>
      </c>
      <c r="B131">
        <f>B91*10000/B62</f>
        <v>-0.012668445347290077</v>
      </c>
      <c r="C131">
        <f>C91*10000/C62</f>
        <v>-0.001404214161833049</v>
      </c>
      <c r="D131">
        <f>D91*10000/D62</f>
        <v>0.010010781781913109</v>
      </c>
      <c r="E131">
        <f>E91*10000/E62</f>
        <v>0.010461928554664497</v>
      </c>
      <c r="F131">
        <f>F91*10000/F62</f>
        <v>-0.004574965503749836</v>
      </c>
      <c r="G131">
        <f>AVERAGE(C131:E131)</f>
        <v>0.0063561653915815185</v>
      </c>
      <c r="H131">
        <f>STDEV(C131:E131)</f>
        <v>0.006724470348096731</v>
      </c>
      <c r="I131">
        <f>(B131*B4+C131*C4+D131*D4+E131*E4+F131*F4)/SUM(B4:F4)</f>
        <v>0.0021284896983024314</v>
      </c>
    </row>
    <row r="132" spans="1:9" ht="12.75">
      <c r="A132" t="s">
        <v>92</v>
      </c>
      <c r="B132">
        <f>B92*10000/B62</f>
        <v>-0.00480829889499052</v>
      </c>
      <c r="C132">
        <f>C92*10000/C62</f>
        <v>0.0019887065117967693</v>
      </c>
      <c r="D132">
        <f>D92*10000/D62</f>
        <v>-0.02417363659159257</v>
      </c>
      <c r="E132">
        <f>E92*10000/E62</f>
        <v>0.057314846900777094</v>
      </c>
      <c r="F132">
        <f>F92*10000/F62</f>
        <v>0.04908598637836943</v>
      </c>
      <c r="G132">
        <f>AVERAGE(C132:E132)</f>
        <v>0.011709972273660432</v>
      </c>
      <c r="H132">
        <f>STDEV(C132:E132)</f>
        <v>0.04160493349929955</v>
      </c>
      <c r="I132">
        <f>(B132*B4+C132*C4+D132*D4+E132*E4+F132*F4)/SUM(B4:F4)</f>
        <v>0.01439754418629981</v>
      </c>
    </row>
    <row r="133" spans="1:9" ht="12.75">
      <c r="A133" t="s">
        <v>93</v>
      </c>
      <c r="B133">
        <f>B93*10000/B62</f>
        <v>0.056883203029850955</v>
      </c>
      <c r="C133">
        <f>C93*10000/C62</f>
        <v>0.04278098672755531</v>
      </c>
      <c r="D133">
        <f>D93*10000/D62</f>
        <v>0.054971379689732876</v>
      </c>
      <c r="E133">
        <f>E93*10000/E62</f>
        <v>0.05601681154277514</v>
      </c>
      <c r="F133">
        <f>F93*10000/F62</f>
        <v>0.041751804765436724</v>
      </c>
      <c r="G133">
        <f>AVERAGE(C133:E133)</f>
        <v>0.05125639265335444</v>
      </c>
      <c r="H133">
        <f>STDEV(C133:E133)</f>
        <v>0.00735850604030079</v>
      </c>
      <c r="I133">
        <f>(B133*B4+C133*C4+D133*D4+E133*E4+F133*F4)/SUM(B4:F4)</f>
        <v>0.05077686256552346</v>
      </c>
    </row>
    <row r="134" spans="1:9" ht="12.75">
      <c r="A134" t="s">
        <v>94</v>
      </c>
      <c r="B134">
        <f>B94*10000/B62</f>
        <v>0.018200899219684662</v>
      </c>
      <c r="C134">
        <f>C94*10000/C62</f>
        <v>0.016636849161028793</v>
      </c>
      <c r="D134">
        <f>D94*10000/D62</f>
        <v>0.026631797851248074</v>
      </c>
      <c r="E134">
        <f>E94*10000/E62</f>
        <v>0.018820642654894974</v>
      </c>
      <c r="F134">
        <f>F94*10000/F62</f>
        <v>-0.02729106703398261</v>
      </c>
      <c r="G134">
        <f>AVERAGE(C134:E134)</f>
        <v>0.020696429889057278</v>
      </c>
      <c r="H134">
        <f>STDEV(C134:E134)</f>
        <v>0.0052548723239403015</v>
      </c>
      <c r="I134">
        <f>(B134*B4+C134*C4+D134*D4+E134*E4+F134*F4)/SUM(B4:F4)</f>
        <v>0.013823198315779802</v>
      </c>
    </row>
    <row r="135" spans="1:9" ht="12.75">
      <c r="A135" t="s">
        <v>95</v>
      </c>
      <c r="B135">
        <f>B95*10000/B62</f>
        <v>-0.0021381439902841645</v>
      </c>
      <c r="C135">
        <f>C95*10000/C62</f>
        <v>0.0016145323192087741</v>
      </c>
      <c r="D135">
        <f>D95*10000/D62</f>
        <v>5.338726757790875E-05</v>
      </c>
      <c r="E135">
        <f>E95*10000/E62</f>
        <v>-0.000742665445816363</v>
      </c>
      <c r="F135">
        <f>F95*10000/F62</f>
        <v>-0.003557899703704826</v>
      </c>
      <c r="G135">
        <f>AVERAGE(C135:E135)</f>
        <v>0.00030841804699010666</v>
      </c>
      <c r="H135">
        <f>STDEV(C135:E135)</f>
        <v>0.0011991146107422634</v>
      </c>
      <c r="I135">
        <f>(B135*B4+C135*C4+D135*D4+E135*E4+F135*F4)/SUM(B4:F4)</f>
        <v>-0.0005689804534908436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2004-01-12T06:46:48Z</cp:lastPrinted>
  <dcterms:created xsi:type="dcterms:W3CDTF">2004-01-12T06:46:18Z</dcterms:created>
  <dcterms:modified xsi:type="dcterms:W3CDTF">2004-01-12T08:50:52Z</dcterms:modified>
  <cp:category/>
  <cp:version/>
  <cp:contentType/>
  <cp:contentStatus/>
</cp:coreProperties>
</file>