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<sst xmlns="http://schemas.openxmlformats.org/spreadsheetml/2006/main" count="202" uniqueCount="97">
  <si>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23/01/2004       11:33:04</t>
  </si>
  <si>
    <t>LISSNER</t>
  </si>
  <si>
    <t>HCMQAP168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</si>
  <si>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</si>
  <si>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</si>
  <si>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</si>
  <si>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</si>
  <si>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</si>
  <si>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</si>
  <si>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</si>
  <si>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</si>
  <si>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</si>
  <si>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</si>
  <si>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</si>
  <si>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</si>
  <si>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</si>
  <si>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</si>
  <si>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</si>
  <si>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</si>
  <si>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</si>
  <si>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</si>
  <si>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b8*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</si>
  <si>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</si>
  <si>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</si>
  <si>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</si>
  <si>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</si>
  <si>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</si>
  <si>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</si>
  <si>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</si>
  <si>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</si>
  <si>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</si>
  <si>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</si>
  <si>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</si>
  <si>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</si>
  <si>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</si>
  <si>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</si>
  <si>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</t>
  </si>
  <si>
    <t>a9</t>
  </si>
  <si>
    <t>a10</t>
  </si>
  <si>
    <t>a11</t>
  </si>
  <si>
    <t>a12</t>
  </si>
  <si>
    <t>a13*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</si>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</sst>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9214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95250</xdr:rowOff>
    </xdr:to>
    <xdr:graphicFrame>
      <xdr:nvGraphicFramePr>
        <xdr:cNvPr id="1" name="Chart 1"/>
        <xdr:cNvGraphicFramePr/>
      </xdr:nvGraphicFramePr>
      <xdr:xfrm>
        <a:off x="171450" y="6848475"/>
        <a:ext cx="53816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-0.002258</v>
      </c>
      <c r="C4" s="13">
        <v>-0.003751</v>
      </c>
      <c r="D4" s="13">
        <v>-0.00375</v>
      </c>
      <c r="E4" s="13">
        <v>-0.003751</v>
      </c>
      <c r="F4" s="24">
        <v>-0.00208</v>
      </c>
      <c r="G4" s="34">
        <v>-0.011691</v>
      </c>
    </row>
    <row r="5" spans="1:7" ht="12.75" thickBot="1">
      <c r="A5" s="44" t="s">
        <v>13</v>
      </c>
      <c r="B5" s="45">
        <v>1.764818</v>
      </c>
      <c r="C5" s="46">
        <v>-0.904473</v>
      </c>
      <c r="D5" s="46">
        <v>-0.852234</v>
      </c>
      <c r="E5" s="46">
        <v>0.174712</v>
      </c>
      <c r="F5" s="47">
        <v>0.992059</v>
      </c>
      <c r="G5" s="48">
        <v>5.672076</v>
      </c>
    </row>
    <row r="6" spans="1:7" ht="12.75" thickTop="1">
      <c r="A6" s="6" t="s">
        <v>14</v>
      </c>
      <c r="B6" s="39">
        <v>-71.58402</v>
      </c>
      <c r="C6" s="40">
        <v>-13.62367</v>
      </c>
      <c r="D6" s="40">
        <v>35.89349</v>
      </c>
      <c r="E6" s="40">
        <v>45.26795</v>
      </c>
      <c r="F6" s="41">
        <v>-26.60224</v>
      </c>
      <c r="G6" s="42">
        <v>2.327726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-2.537327</v>
      </c>
      <c r="C8" s="14">
        <v>0.8903067</v>
      </c>
      <c r="D8" s="14">
        <v>-0.379535</v>
      </c>
      <c r="E8" s="14">
        <v>1.408594</v>
      </c>
      <c r="F8" s="25">
        <v>-1.378932</v>
      </c>
      <c r="G8" s="35">
        <v>-0.08973906</v>
      </c>
    </row>
    <row r="9" spans="1:7" ht="12">
      <c r="A9" s="20" t="s">
        <v>17</v>
      </c>
      <c r="B9" s="29">
        <v>0.3450195</v>
      </c>
      <c r="C9" s="14">
        <v>0.1967844</v>
      </c>
      <c r="D9" s="14">
        <v>0.2527626</v>
      </c>
      <c r="E9" s="14">
        <v>0.5737189</v>
      </c>
      <c r="F9" s="25">
        <v>-0.5389752</v>
      </c>
      <c r="G9" s="35">
        <v>0.2242533</v>
      </c>
    </row>
    <row r="10" spans="1:7" ht="12">
      <c r="A10" s="20" t="s">
        <v>18</v>
      </c>
      <c r="B10" s="29">
        <v>-0.5175171</v>
      </c>
      <c r="C10" s="14">
        <v>0.06446657</v>
      </c>
      <c r="D10" s="14">
        <v>0.7785233</v>
      </c>
      <c r="E10" s="14">
        <v>0.6171343</v>
      </c>
      <c r="F10" s="25">
        <v>0.6033644</v>
      </c>
      <c r="G10" s="35">
        <v>0.3567533</v>
      </c>
    </row>
    <row r="11" spans="1:7" ht="12">
      <c r="A11" s="21" t="s">
        <v>19</v>
      </c>
      <c r="B11" s="31">
        <v>5.197973</v>
      </c>
      <c r="C11" s="16">
        <v>4.887685</v>
      </c>
      <c r="D11" s="16">
        <v>4.417816</v>
      </c>
      <c r="E11" s="16">
        <v>4.51302</v>
      </c>
      <c r="F11" s="27">
        <v>14.85098</v>
      </c>
      <c r="G11" s="37">
        <v>6.058721</v>
      </c>
    </row>
    <row r="12" spans="1:7" ht="12">
      <c r="A12" s="20" t="s">
        <v>20</v>
      </c>
      <c r="B12" s="29">
        <v>0.2753854</v>
      </c>
      <c r="C12" s="14">
        <v>0.4243567</v>
      </c>
      <c r="D12" s="14">
        <v>0.1358673</v>
      </c>
      <c r="E12" s="14">
        <v>0.1682901</v>
      </c>
      <c r="F12" s="25">
        <v>-0.08396226</v>
      </c>
      <c r="G12" s="35">
        <v>0.2039689</v>
      </c>
    </row>
    <row r="13" spans="1:7" ht="12">
      <c r="A13" s="20" t="s">
        <v>21</v>
      </c>
      <c r="B13" s="29">
        <v>0.06825913</v>
      </c>
      <c r="C13" s="14">
        <v>0.09849527</v>
      </c>
      <c r="D13" s="14">
        <v>0.1865166</v>
      </c>
      <c r="E13" s="14">
        <v>0.3260715</v>
      </c>
      <c r="F13" s="25">
        <v>0.02431649</v>
      </c>
      <c r="G13" s="49">
        <v>0.1601469</v>
      </c>
    </row>
    <row r="14" spans="1:7" ht="12">
      <c r="A14" s="20" t="s">
        <v>22</v>
      </c>
      <c r="B14" s="29">
        <v>-0.1366339</v>
      </c>
      <c r="C14" s="14">
        <v>-0.0515172</v>
      </c>
      <c r="D14" s="14">
        <v>-0.04603225</v>
      </c>
      <c r="E14" s="14">
        <v>0.1111648</v>
      </c>
      <c r="F14" s="25">
        <v>0.05448555</v>
      </c>
      <c r="G14" s="35">
        <v>-0.009249442</v>
      </c>
    </row>
    <row r="15" spans="1:7" ht="12">
      <c r="A15" s="21" t="s">
        <v>23</v>
      </c>
      <c r="B15" s="31">
        <v>-0.2633621</v>
      </c>
      <c r="C15" s="16">
        <v>0.008589463</v>
      </c>
      <c r="D15" s="16">
        <v>0.01912867</v>
      </c>
      <c r="E15" s="16">
        <v>0.07407198</v>
      </c>
      <c r="F15" s="27">
        <v>-0.2864376</v>
      </c>
      <c r="G15" s="37">
        <v>-0.05187348</v>
      </c>
    </row>
    <row r="16" spans="1:7" ht="12">
      <c r="A16" s="20" t="s">
        <v>24</v>
      </c>
      <c r="B16" s="29">
        <v>0.04778573</v>
      </c>
      <c r="C16" s="14">
        <v>0.0399558</v>
      </c>
      <c r="D16" s="14">
        <v>0.02397464</v>
      </c>
      <c r="E16" s="14">
        <v>0.01753811</v>
      </c>
      <c r="F16" s="25">
        <v>-0.01883102</v>
      </c>
      <c r="G16" s="35">
        <v>0.02400916</v>
      </c>
    </row>
    <row r="17" spans="1:7" ht="12">
      <c r="A17" s="20" t="s">
        <v>25</v>
      </c>
      <c r="B17" s="29">
        <v>-0.02024004</v>
      </c>
      <c r="C17" s="14">
        <v>-0.008281673</v>
      </c>
      <c r="D17" s="14">
        <v>-0.01759042</v>
      </c>
      <c r="E17" s="14">
        <v>-0.03361524</v>
      </c>
      <c r="F17" s="25">
        <v>-0.02207738</v>
      </c>
      <c r="G17" s="35">
        <v>-0.02018886</v>
      </c>
    </row>
    <row r="18" spans="1:7" ht="12">
      <c r="A18" s="20" t="s">
        <v>26</v>
      </c>
      <c r="B18" s="29">
        <v>0.003384172</v>
      </c>
      <c r="C18" s="14">
        <v>-0.01286766</v>
      </c>
      <c r="D18" s="14">
        <v>-0.02152647</v>
      </c>
      <c r="E18" s="14">
        <v>-0.01393696</v>
      </c>
      <c r="F18" s="25">
        <v>-0.0213747</v>
      </c>
      <c r="G18" s="35">
        <v>-0.01398188</v>
      </c>
    </row>
    <row r="19" spans="1:7" ht="12">
      <c r="A19" s="21" t="s">
        <v>27</v>
      </c>
      <c r="B19" s="31">
        <v>-0.1930714</v>
      </c>
      <c r="C19" s="16">
        <v>-0.182211</v>
      </c>
      <c r="D19" s="16">
        <v>-0.1848839</v>
      </c>
      <c r="E19" s="16">
        <v>-0.1792808</v>
      </c>
      <c r="F19" s="27">
        <v>-0.1278018</v>
      </c>
      <c r="G19" s="37">
        <v>-0.1764631</v>
      </c>
    </row>
    <row r="20" spans="1:7" ht="12.75" thickBot="1">
      <c r="A20" s="44" t="s">
        <v>28</v>
      </c>
      <c r="B20" s="45">
        <v>7.353735E-05</v>
      </c>
      <c r="C20" s="46">
        <v>-0.0009016984</v>
      </c>
      <c r="D20" s="46">
        <v>-0.005002061</v>
      </c>
      <c r="E20" s="46">
        <v>-0.006036598</v>
      </c>
      <c r="F20" s="47">
        <v>-0.00904456</v>
      </c>
      <c r="G20" s="48">
        <v>-0.004068548</v>
      </c>
    </row>
    <row r="21" spans="1:7" ht="12.75" thickTop="1">
      <c r="A21" s="6" t="s">
        <v>29</v>
      </c>
      <c r="B21" s="39">
        <v>-71.98664</v>
      </c>
      <c r="C21" s="40">
        <v>114.9666</v>
      </c>
      <c r="D21" s="40">
        <v>-39.99583</v>
      </c>
      <c r="E21" s="40">
        <v>3.454473</v>
      </c>
      <c r="F21" s="41">
        <v>-63.34054</v>
      </c>
      <c r="G21" s="43">
        <v>-0.009489817</v>
      </c>
    </row>
    <row r="22" spans="1:7" ht="12">
      <c r="A22" s="20" t="s">
        <v>30</v>
      </c>
      <c r="B22" s="29">
        <v>35.29651</v>
      </c>
      <c r="C22" s="14">
        <v>-18.08949</v>
      </c>
      <c r="D22" s="14">
        <v>-17.0447</v>
      </c>
      <c r="E22" s="14">
        <v>3.49425</v>
      </c>
      <c r="F22" s="25">
        <v>19.84121</v>
      </c>
      <c r="G22" s="36">
        <v>0</v>
      </c>
    </row>
    <row r="23" spans="1:7" ht="12">
      <c r="A23" s="20" t="s">
        <v>31</v>
      </c>
      <c r="B23" s="29">
        <v>-0.7627249</v>
      </c>
      <c r="C23" s="14">
        <v>-0.2756788</v>
      </c>
      <c r="D23" s="14">
        <v>-1.736448</v>
      </c>
      <c r="E23" s="14">
        <v>0.9780949</v>
      </c>
      <c r="F23" s="25">
        <v>8.490122</v>
      </c>
      <c r="G23" s="35">
        <v>0.7734928</v>
      </c>
    </row>
    <row r="24" spans="1:7" ht="12">
      <c r="A24" s="20" t="s">
        <v>32</v>
      </c>
      <c r="B24" s="29">
        <v>1.679118</v>
      </c>
      <c r="C24" s="14">
        <v>1.528926</v>
      </c>
      <c r="D24" s="14">
        <v>0.62938</v>
      </c>
      <c r="E24" s="14">
        <v>-2.836899</v>
      </c>
      <c r="F24" s="25">
        <v>-0.5327424</v>
      </c>
      <c r="G24" s="35">
        <v>0.008871149</v>
      </c>
    </row>
    <row r="25" spans="1:7" ht="12">
      <c r="A25" s="20" t="s">
        <v>33</v>
      </c>
      <c r="B25" s="29">
        <v>-0.7893862</v>
      </c>
      <c r="C25" s="14">
        <v>0.08422895</v>
      </c>
      <c r="D25" s="14">
        <v>-0.8851567</v>
      </c>
      <c r="E25" s="14">
        <v>-0.2114247</v>
      </c>
      <c r="F25" s="25">
        <v>-1.748691</v>
      </c>
      <c r="G25" s="35">
        <v>-0.5911873</v>
      </c>
    </row>
    <row r="26" spans="1:7" ht="12">
      <c r="A26" s="21" t="s">
        <v>34</v>
      </c>
      <c r="B26" s="50">
        <v>0.3306621</v>
      </c>
      <c r="C26" s="51">
        <v>0.1578918</v>
      </c>
      <c r="D26" s="51">
        <v>0.725908</v>
      </c>
      <c r="E26" s="51">
        <v>1.070506</v>
      </c>
      <c r="F26" s="52">
        <v>1.543364</v>
      </c>
      <c r="G26" s="37">
        <v>0.7236859</v>
      </c>
    </row>
    <row r="27" spans="1:7" ht="12">
      <c r="A27" s="20" t="s">
        <v>35</v>
      </c>
      <c r="B27" s="29">
        <v>-0.08838979</v>
      </c>
      <c r="C27" s="14">
        <v>-0.1012349</v>
      </c>
      <c r="D27" s="14">
        <v>0.4309561</v>
      </c>
      <c r="E27" s="14">
        <v>0.3647574</v>
      </c>
      <c r="F27" s="25">
        <v>0.3235213</v>
      </c>
      <c r="G27" s="35">
        <v>0.19741</v>
      </c>
    </row>
    <row r="28" spans="1:7" ht="12">
      <c r="A28" s="20" t="s">
        <v>36</v>
      </c>
      <c r="B28" s="29">
        <v>0.2357075</v>
      </c>
      <c r="C28" s="14">
        <v>0.2589895</v>
      </c>
      <c r="D28" s="14">
        <v>0.09024186</v>
      </c>
      <c r="E28" s="14">
        <v>-0.1065979</v>
      </c>
      <c r="F28" s="25">
        <v>-0.3535615</v>
      </c>
      <c r="G28" s="35">
        <v>0.04533801</v>
      </c>
    </row>
    <row r="29" spans="1:7" ht="12">
      <c r="A29" s="20" t="s">
        <v>37</v>
      </c>
      <c r="B29" s="29">
        <v>-0.005644319</v>
      </c>
      <c r="C29" s="14">
        <v>-0.04561077</v>
      </c>
      <c r="D29" s="14">
        <v>-0.01448766</v>
      </c>
      <c r="E29" s="14">
        <v>-0.06176387</v>
      </c>
      <c r="F29" s="25">
        <v>-0.043792</v>
      </c>
      <c r="G29" s="35">
        <v>-0.03597741</v>
      </c>
    </row>
    <row r="30" spans="1:7" ht="12">
      <c r="A30" s="21" t="s">
        <v>38</v>
      </c>
      <c r="B30" s="31">
        <v>0.06443315</v>
      </c>
      <c r="C30" s="16">
        <v>0.05364094</v>
      </c>
      <c r="D30" s="16">
        <v>0.0634887</v>
      </c>
      <c r="E30" s="16">
        <v>0.01064507</v>
      </c>
      <c r="F30" s="27">
        <v>0.2506523</v>
      </c>
      <c r="G30" s="37">
        <v>0.07351618</v>
      </c>
    </row>
    <row r="31" spans="1:7" ht="12">
      <c r="A31" s="20" t="s">
        <v>39</v>
      </c>
      <c r="B31" s="29">
        <v>-0.003060796</v>
      </c>
      <c r="C31" s="14">
        <v>-0.05172534</v>
      </c>
      <c r="D31" s="14">
        <v>0.03985448</v>
      </c>
      <c r="E31" s="14">
        <v>-0.01604047</v>
      </c>
      <c r="F31" s="25">
        <v>0.005327608</v>
      </c>
      <c r="G31" s="35">
        <v>-0.006451525</v>
      </c>
    </row>
    <row r="32" spans="1:7" ht="12">
      <c r="A32" s="20" t="s">
        <v>40</v>
      </c>
      <c r="B32" s="29">
        <v>0.01290974</v>
      </c>
      <c r="C32" s="14">
        <v>0.000993117</v>
      </c>
      <c r="D32" s="14">
        <v>0.005948447</v>
      </c>
      <c r="E32" s="14">
        <v>0.01019378</v>
      </c>
      <c r="F32" s="25">
        <v>-0.05236738</v>
      </c>
      <c r="G32" s="35">
        <v>-0.000992024</v>
      </c>
    </row>
    <row r="33" spans="1:7" ht="12">
      <c r="A33" s="20" t="s">
        <v>41</v>
      </c>
      <c r="B33" s="29">
        <v>0.08848848</v>
      </c>
      <c r="C33" s="14">
        <v>0.03021635</v>
      </c>
      <c r="D33" s="14">
        <v>0.09610704</v>
      </c>
      <c r="E33" s="14">
        <v>0.07971427</v>
      </c>
      <c r="F33" s="25">
        <v>0.02272776</v>
      </c>
      <c r="G33" s="49">
        <v>0.06541881</v>
      </c>
    </row>
    <row r="34" spans="1:7" ht="12">
      <c r="A34" s="21" t="s">
        <v>42</v>
      </c>
      <c r="B34" s="31">
        <v>0.0006418543</v>
      </c>
      <c r="C34" s="16">
        <v>0.005099848</v>
      </c>
      <c r="D34" s="16">
        <v>0.009763454</v>
      </c>
      <c r="E34" s="16">
        <v>0.01114992</v>
      </c>
      <c r="F34" s="27">
        <v>-0.01711928</v>
      </c>
      <c r="G34" s="37">
        <v>0.004085542</v>
      </c>
    </row>
    <row r="35" spans="1:7" ht="12.75" thickBot="1">
      <c r="A35" s="22" t="s">
        <v>43</v>
      </c>
      <c r="B35" s="32">
        <v>-0.0009535544</v>
      </c>
      <c r="C35" s="17">
        <v>3.802486E-05</v>
      </c>
      <c r="D35" s="17">
        <v>-0.003313601</v>
      </c>
      <c r="E35" s="17">
        <v>-0.001157985</v>
      </c>
      <c r="F35" s="28">
        <v>0.00446715</v>
      </c>
      <c r="G35" s="38">
        <v>-0.0006082292</v>
      </c>
    </row>
    <row r="36" spans="1:7" ht="12">
      <c r="A36" s="4" t="s">
        <v>44</v>
      </c>
      <c r="B36" s="3">
        <v>20.50476</v>
      </c>
      <c r="C36" s="3">
        <v>20.51086</v>
      </c>
      <c r="D36" s="3">
        <v>20.53223</v>
      </c>
      <c r="E36" s="3">
        <v>20.53833</v>
      </c>
      <c r="F36" s="3">
        <v>20.55664</v>
      </c>
      <c r="G36" s="3"/>
    </row>
    <row r="37" spans="1:6" ht="12">
      <c r="A37" s="4" t="s">
        <v>45</v>
      </c>
      <c r="B37" s="2">
        <v>-0.3514608</v>
      </c>
      <c r="C37" s="2">
        <v>-0.5116781</v>
      </c>
      <c r="D37" s="2">
        <v>-0.6078084</v>
      </c>
      <c r="E37" s="2">
        <v>-0.6774903</v>
      </c>
      <c r="F37" s="2">
        <v>-0.7273356</v>
      </c>
    </row>
    <row r="38" spans="1:7" ht="12">
      <c r="A38" s="4" t="s">
        <v>52</v>
      </c>
      <c r="B38" s="2">
        <v>0.0001221233</v>
      </c>
      <c r="C38" s="2">
        <v>2.351371E-05</v>
      </c>
      <c r="D38" s="2">
        <v>-6.113465E-05</v>
      </c>
      <c r="E38" s="2">
        <v>-7.695756E-05</v>
      </c>
      <c r="F38" s="2">
        <v>4.543728E-05</v>
      </c>
      <c r="G38" s="2">
        <v>0</v>
      </c>
    </row>
    <row r="39" spans="1:7" ht="12.75" thickBot="1">
      <c r="A39" s="4" t="s">
        <v>53</v>
      </c>
      <c r="B39" s="2">
        <v>0.0001219462</v>
      </c>
      <c r="C39" s="2">
        <v>-0.0001954007</v>
      </c>
      <c r="D39" s="2">
        <v>6.788872E-05</v>
      </c>
      <c r="E39" s="2">
        <v>0</v>
      </c>
      <c r="F39" s="2">
        <v>0.0001075888</v>
      </c>
      <c r="G39" s="2">
        <v>0.0006718451</v>
      </c>
    </row>
    <row r="40" spans="2:5" ht="12.75" thickBot="1">
      <c r="B40" s="7" t="s">
        <v>46</v>
      </c>
      <c r="C40" s="8">
        <v>-0.00375</v>
      </c>
      <c r="D40" s="18" t="s">
        <v>47</v>
      </c>
      <c r="E40" s="9">
        <v>3.117179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12.515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1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0.003751</v>
      </c>
      <c r="D4">
        <v>0.00375</v>
      </c>
      <c r="E4">
        <v>0.003751</v>
      </c>
      <c r="F4">
        <v>0.00208</v>
      </c>
      <c r="G4">
        <v>0.011691</v>
      </c>
    </row>
    <row r="5" spans="1:7" ht="12.75">
      <c r="A5" t="s">
        <v>13</v>
      </c>
      <c r="B5">
        <v>1.764818</v>
      </c>
      <c r="C5">
        <v>-0.904473</v>
      </c>
      <c r="D5">
        <v>-0.852234</v>
      </c>
      <c r="E5">
        <v>0.174712</v>
      </c>
      <c r="F5">
        <v>0.992059</v>
      </c>
      <c r="G5">
        <v>5.672076</v>
      </c>
    </row>
    <row r="6" spans="1:7" ht="12.75">
      <c r="A6" t="s">
        <v>14</v>
      </c>
      <c r="B6" s="53">
        <v>-71.58402</v>
      </c>
      <c r="C6" s="53">
        <v>-13.62367</v>
      </c>
      <c r="D6" s="53">
        <v>35.89349</v>
      </c>
      <c r="E6" s="53">
        <v>45.26795</v>
      </c>
      <c r="F6" s="53">
        <v>-26.60224</v>
      </c>
      <c r="G6" s="53">
        <v>2.327726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-2.537327</v>
      </c>
      <c r="C8" s="53">
        <v>0.8903067</v>
      </c>
      <c r="D8" s="53">
        <v>-0.379535</v>
      </c>
      <c r="E8" s="53">
        <v>1.408594</v>
      </c>
      <c r="F8" s="53">
        <v>-1.378932</v>
      </c>
      <c r="G8" s="53">
        <v>-0.08973906</v>
      </c>
    </row>
    <row r="9" spans="1:7" ht="12.75">
      <c r="A9" t="s">
        <v>17</v>
      </c>
      <c r="B9" s="53">
        <v>0.3450195</v>
      </c>
      <c r="C9" s="53">
        <v>0.1967844</v>
      </c>
      <c r="D9" s="53">
        <v>0.2527626</v>
      </c>
      <c r="E9" s="53">
        <v>0.5737189</v>
      </c>
      <c r="F9" s="53">
        <v>-0.5389752</v>
      </c>
      <c r="G9" s="53">
        <v>0.2242533</v>
      </c>
    </row>
    <row r="10" spans="1:7" ht="12.75">
      <c r="A10" t="s">
        <v>18</v>
      </c>
      <c r="B10" s="53">
        <v>-0.5175171</v>
      </c>
      <c r="C10" s="53">
        <v>0.06446657</v>
      </c>
      <c r="D10" s="53">
        <v>0.7785233</v>
      </c>
      <c r="E10" s="53">
        <v>0.6171343</v>
      </c>
      <c r="F10" s="53">
        <v>0.6033644</v>
      </c>
      <c r="G10" s="53">
        <v>0.3567533</v>
      </c>
    </row>
    <row r="11" spans="1:7" ht="12.75">
      <c r="A11" t="s">
        <v>19</v>
      </c>
      <c r="B11" s="53">
        <v>5.197973</v>
      </c>
      <c r="C11" s="53">
        <v>4.887685</v>
      </c>
      <c r="D11" s="53">
        <v>4.417816</v>
      </c>
      <c r="E11" s="53">
        <v>4.51302</v>
      </c>
      <c r="F11" s="53">
        <v>14.85098</v>
      </c>
      <c r="G11" s="53">
        <v>6.058721</v>
      </c>
    </row>
    <row r="12" spans="1:7" ht="12.75">
      <c r="A12" t="s">
        <v>20</v>
      </c>
      <c r="B12" s="53">
        <v>0.2753854</v>
      </c>
      <c r="C12" s="53">
        <v>0.4243567</v>
      </c>
      <c r="D12" s="53">
        <v>0.1358673</v>
      </c>
      <c r="E12" s="53">
        <v>0.1682901</v>
      </c>
      <c r="F12" s="53">
        <v>-0.08396226</v>
      </c>
      <c r="G12" s="53">
        <v>0.2039689</v>
      </c>
    </row>
    <row r="13" spans="1:7" ht="12.75">
      <c r="A13" t="s">
        <v>21</v>
      </c>
      <c r="B13" s="53">
        <v>0.06825913</v>
      </c>
      <c r="C13" s="53">
        <v>0.09849527</v>
      </c>
      <c r="D13" s="53">
        <v>0.1865166</v>
      </c>
      <c r="E13" s="53">
        <v>0.3260715</v>
      </c>
      <c r="F13" s="53">
        <v>0.02431649</v>
      </c>
      <c r="G13" s="53">
        <v>0.1601469</v>
      </c>
    </row>
    <row r="14" spans="1:7" ht="12.75">
      <c r="A14" t="s">
        <v>22</v>
      </c>
      <c r="B14" s="53">
        <v>-0.1366339</v>
      </c>
      <c r="C14" s="53">
        <v>-0.0515172</v>
      </c>
      <c r="D14" s="53">
        <v>-0.04603225</v>
      </c>
      <c r="E14" s="53">
        <v>0.1111648</v>
      </c>
      <c r="F14" s="53">
        <v>0.05448555</v>
      </c>
      <c r="G14" s="53">
        <v>-0.009249442</v>
      </c>
    </row>
    <row r="15" spans="1:7" ht="12.75">
      <c r="A15" t="s">
        <v>23</v>
      </c>
      <c r="B15" s="53">
        <v>-0.2633621</v>
      </c>
      <c r="C15" s="53">
        <v>0.008589463</v>
      </c>
      <c r="D15" s="53">
        <v>0.01912867</v>
      </c>
      <c r="E15" s="53">
        <v>0.07407198</v>
      </c>
      <c r="F15" s="53">
        <v>-0.2864376</v>
      </c>
      <c r="G15" s="53">
        <v>-0.05187348</v>
      </c>
    </row>
    <row r="16" spans="1:7" ht="12.75">
      <c r="A16" t="s">
        <v>24</v>
      </c>
      <c r="B16" s="53">
        <v>0.04778573</v>
      </c>
      <c r="C16" s="53">
        <v>0.0399558</v>
      </c>
      <c r="D16" s="53">
        <v>0.02397464</v>
      </c>
      <c r="E16" s="53">
        <v>0.01753811</v>
      </c>
      <c r="F16" s="53">
        <v>-0.01883102</v>
      </c>
      <c r="G16" s="53">
        <v>0.02400916</v>
      </c>
    </row>
    <row r="17" spans="1:7" ht="12.75">
      <c r="A17" t="s">
        <v>25</v>
      </c>
      <c r="B17" s="53">
        <v>-0.02024004</v>
      </c>
      <c r="C17" s="53">
        <v>-0.008281673</v>
      </c>
      <c r="D17" s="53">
        <v>-0.01759042</v>
      </c>
      <c r="E17" s="53">
        <v>-0.03361524</v>
      </c>
      <c r="F17" s="53">
        <v>-0.02207738</v>
      </c>
      <c r="G17" s="53">
        <v>-0.02018886</v>
      </c>
    </row>
    <row r="18" spans="1:7" ht="12.75">
      <c r="A18" t="s">
        <v>26</v>
      </c>
      <c r="B18" s="53">
        <v>0.003384172</v>
      </c>
      <c r="C18" s="53">
        <v>-0.01286766</v>
      </c>
      <c r="D18" s="53">
        <v>-0.02152647</v>
      </c>
      <c r="E18" s="53">
        <v>-0.01393696</v>
      </c>
      <c r="F18" s="53">
        <v>-0.0213747</v>
      </c>
      <c r="G18" s="53">
        <v>-0.01398188</v>
      </c>
    </row>
    <row r="19" spans="1:7" ht="12.75">
      <c r="A19" t="s">
        <v>27</v>
      </c>
      <c r="B19" s="53">
        <v>-0.1930714</v>
      </c>
      <c r="C19" s="53">
        <v>-0.182211</v>
      </c>
      <c r="D19" s="53">
        <v>-0.1848839</v>
      </c>
      <c r="E19" s="53">
        <v>-0.1792808</v>
      </c>
      <c r="F19" s="53">
        <v>-0.1278018</v>
      </c>
      <c r="G19" s="53">
        <v>-0.1764631</v>
      </c>
    </row>
    <row r="20" spans="1:7" ht="12.75">
      <c r="A20" t="s">
        <v>28</v>
      </c>
      <c r="B20" s="53">
        <v>7.353735E-05</v>
      </c>
      <c r="C20" s="53">
        <v>-0.0009016984</v>
      </c>
      <c r="D20" s="53">
        <v>-0.005002061</v>
      </c>
      <c r="E20" s="53">
        <v>-0.006036598</v>
      </c>
      <c r="F20" s="53">
        <v>-0.00904456</v>
      </c>
      <c r="G20" s="53">
        <v>-0.004068548</v>
      </c>
    </row>
    <row r="21" spans="1:7" ht="12.75">
      <c r="A21" t="s">
        <v>29</v>
      </c>
      <c r="B21" s="53">
        <v>-71.98664</v>
      </c>
      <c r="C21" s="53">
        <v>114.9666</v>
      </c>
      <c r="D21" s="53">
        <v>-39.99583</v>
      </c>
      <c r="E21" s="53">
        <v>3.454473</v>
      </c>
      <c r="F21" s="53">
        <v>-63.34054</v>
      </c>
      <c r="G21" s="53">
        <v>-0.009489817</v>
      </c>
    </row>
    <row r="22" spans="1:7" ht="12.75">
      <c r="A22" t="s">
        <v>30</v>
      </c>
      <c r="B22" s="53">
        <v>35.29651</v>
      </c>
      <c r="C22" s="53">
        <v>-18.08949</v>
      </c>
      <c r="D22" s="53">
        <v>-17.0447</v>
      </c>
      <c r="E22" s="53">
        <v>3.49425</v>
      </c>
      <c r="F22" s="53">
        <v>19.84121</v>
      </c>
      <c r="G22" s="53">
        <v>0</v>
      </c>
    </row>
    <row r="23" spans="1:7" ht="12.75">
      <c r="A23" t="s">
        <v>31</v>
      </c>
      <c r="B23" s="53">
        <v>-0.7627249</v>
      </c>
      <c r="C23" s="53">
        <v>-0.2756788</v>
      </c>
      <c r="D23" s="53">
        <v>-1.736448</v>
      </c>
      <c r="E23" s="53">
        <v>0.9780949</v>
      </c>
      <c r="F23" s="53">
        <v>8.490122</v>
      </c>
      <c r="G23" s="53">
        <v>0.7734928</v>
      </c>
    </row>
    <row r="24" spans="1:7" ht="12.75">
      <c r="A24" t="s">
        <v>32</v>
      </c>
      <c r="B24" s="53">
        <v>1.679118</v>
      </c>
      <c r="C24" s="53">
        <v>1.528926</v>
      </c>
      <c r="D24" s="53">
        <v>0.62938</v>
      </c>
      <c r="E24" s="53">
        <v>-2.836899</v>
      </c>
      <c r="F24" s="53">
        <v>-0.5327424</v>
      </c>
      <c r="G24" s="53">
        <v>0.008871149</v>
      </c>
    </row>
    <row r="25" spans="1:7" ht="12.75">
      <c r="A25" t="s">
        <v>33</v>
      </c>
      <c r="B25" s="53">
        <v>-0.7893862</v>
      </c>
      <c r="C25" s="53">
        <v>0.08422895</v>
      </c>
      <c r="D25" s="53">
        <v>-0.8851567</v>
      </c>
      <c r="E25" s="53">
        <v>-0.2114247</v>
      </c>
      <c r="F25" s="53">
        <v>-1.748691</v>
      </c>
      <c r="G25" s="53">
        <v>-0.5911873</v>
      </c>
    </row>
    <row r="26" spans="1:7" ht="12.75">
      <c r="A26" t="s">
        <v>34</v>
      </c>
      <c r="B26" s="53">
        <v>0.3306621</v>
      </c>
      <c r="C26" s="53">
        <v>0.1578918</v>
      </c>
      <c r="D26" s="53">
        <v>0.725908</v>
      </c>
      <c r="E26" s="53">
        <v>1.070506</v>
      </c>
      <c r="F26" s="53">
        <v>1.543364</v>
      </c>
      <c r="G26" s="53">
        <v>0.7236859</v>
      </c>
    </row>
    <row r="27" spans="1:7" ht="12.75">
      <c r="A27" t="s">
        <v>35</v>
      </c>
      <c r="B27" s="53">
        <v>-0.08838979</v>
      </c>
      <c r="C27" s="53">
        <v>-0.1012349</v>
      </c>
      <c r="D27" s="53">
        <v>0.4309561</v>
      </c>
      <c r="E27" s="53">
        <v>0.3647574</v>
      </c>
      <c r="F27" s="53">
        <v>0.3235213</v>
      </c>
      <c r="G27" s="53">
        <v>0.19741</v>
      </c>
    </row>
    <row r="28" spans="1:7" ht="12.75">
      <c r="A28" t="s">
        <v>36</v>
      </c>
      <c r="B28" s="53">
        <v>0.2357075</v>
      </c>
      <c r="C28" s="53">
        <v>0.2589895</v>
      </c>
      <c r="D28" s="53">
        <v>0.09024186</v>
      </c>
      <c r="E28" s="53">
        <v>-0.1065979</v>
      </c>
      <c r="F28" s="53">
        <v>-0.3535615</v>
      </c>
      <c r="G28" s="53">
        <v>0.04533801</v>
      </c>
    </row>
    <row r="29" spans="1:7" ht="12.75">
      <c r="A29" t="s">
        <v>37</v>
      </c>
      <c r="B29" s="53">
        <v>-0.005644319</v>
      </c>
      <c r="C29" s="53">
        <v>-0.04561077</v>
      </c>
      <c r="D29" s="53">
        <v>-0.01448766</v>
      </c>
      <c r="E29" s="53">
        <v>-0.06176387</v>
      </c>
      <c r="F29" s="53">
        <v>-0.043792</v>
      </c>
      <c r="G29" s="53">
        <v>-0.03597741</v>
      </c>
    </row>
    <row r="30" spans="1:7" ht="12.75">
      <c r="A30" t="s">
        <v>38</v>
      </c>
      <c r="B30" s="53">
        <v>0.06443315</v>
      </c>
      <c r="C30" s="53">
        <v>0.05364094</v>
      </c>
      <c r="D30" s="53">
        <v>0.0634887</v>
      </c>
      <c r="E30" s="53">
        <v>0.01064507</v>
      </c>
      <c r="F30" s="53">
        <v>0.2506523</v>
      </c>
      <c r="G30" s="53">
        <v>0.07351618</v>
      </c>
    </row>
    <row r="31" spans="1:7" ht="12.75">
      <c r="A31" t="s">
        <v>39</v>
      </c>
      <c r="B31" s="53">
        <v>-0.003060796</v>
      </c>
      <c r="C31" s="53">
        <v>-0.05172534</v>
      </c>
      <c r="D31" s="53">
        <v>0.03985448</v>
      </c>
      <c r="E31" s="53">
        <v>-0.01604047</v>
      </c>
      <c r="F31" s="53">
        <v>0.005327608</v>
      </c>
      <c r="G31" s="53">
        <v>-0.006451525</v>
      </c>
    </row>
    <row r="32" spans="1:7" ht="12.75">
      <c r="A32" t="s">
        <v>40</v>
      </c>
      <c r="B32" s="53">
        <v>0.01290974</v>
      </c>
      <c r="C32" s="53">
        <v>0.000993117</v>
      </c>
      <c r="D32" s="53">
        <v>0.005948447</v>
      </c>
      <c r="E32" s="53">
        <v>0.01019378</v>
      </c>
      <c r="F32" s="53">
        <v>-0.05236738</v>
      </c>
      <c r="G32" s="53">
        <v>-0.000992024</v>
      </c>
    </row>
    <row r="33" spans="1:7" ht="12.75">
      <c r="A33" t="s">
        <v>41</v>
      </c>
      <c r="B33" s="53">
        <v>0.08848848</v>
      </c>
      <c r="C33" s="53">
        <v>0.03021635</v>
      </c>
      <c r="D33" s="53">
        <v>0.09610704</v>
      </c>
      <c r="E33" s="53">
        <v>0.07971427</v>
      </c>
      <c r="F33" s="53">
        <v>0.02272776</v>
      </c>
      <c r="G33" s="53">
        <v>0.06541881</v>
      </c>
    </row>
    <row r="34" spans="1:7" ht="12.75">
      <c r="A34" t="s">
        <v>42</v>
      </c>
      <c r="B34" s="53">
        <v>0.0006418543</v>
      </c>
      <c r="C34" s="53">
        <v>0.005099848</v>
      </c>
      <c r="D34" s="53">
        <v>0.009763454</v>
      </c>
      <c r="E34" s="53">
        <v>0.01114992</v>
      </c>
      <c r="F34" s="53">
        <v>-0.01711928</v>
      </c>
      <c r="G34" s="53">
        <v>0.004085542</v>
      </c>
    </row>
    <row r="35" spans="1:7" ht="12.75">
      <c r="A35" t="s">
        <v>43</v>
      </c>
      <c r="B35" s="53">
        <v>-0.0009535544</v>
      </c>
      <c r="C35" s="53">
        <v>3.802486E-05</v>
      </c>
      <c r="D35" s="53">
        <v>-0.003313601</v>
      </c>
      <c r="E35" s="53">
        <v>-0.001157985</v>
      </c>
      <c r="F35" s="53">
        <v>0.00446715</v>
      </c>
      <c r="G35" s="53">
        <v>-0.0006082292</v>
      </c>
    </row>
    <row r="36" spans="1:6" ht="12.75">
      <c r="A36" t="s">
        <v>44</v>
      </c>
      <c r="B36" s="53">
        <v>20.50476</v>
      </c>
      <c r="C36" s="53">
        <v>20.51086</v>
      </c>
      <c r="D36" s="53">
        <v>20.53223</v>
      </c>
      <c r="E36" s="53">
        <v>20.53833</v>
      </c>
      <c r="F36" s="53">
        <v>20.55664</v>
      </c>
    </row>
    <row r="37" spans="1:6" ht="12.75">
      <c r="A37" t="s">
        <v>45</v>
      </c>
      <c r="B37" s="53">
        <v>-0.3514608</v>
      </c>
      <c r="C37" s="53">
        <v>-0.5116781</v>
      </c>
      <c r="D37" s="53">
        <v>-0.6078084</v>
      </c>
      <c r="E37" s="53">
        <v>-0.6774903</v>
      </c>
      <c r="F37" s="53">
        <v>-0.7273356</v>
      </c>
    </row>
    <row r="38" spans="1:7" ht="12.75">
      <c r="A38" t="s">
        <v>54</v>
      </c>
      <c r="B38" s="53">
        <v>0.0001221233</v>
      </c>
      <c r="C38" s="53">
        <v>2.351371E-05</v>
      </c>
      <c r="D38" s="53">
        <v>-6.113465E-05</v>
      </c>
      <c r="E38" s="53">
        <v>-7.695756E-05</v>
      </c>
      <c r="F38" s="53">
        <v>4.543728E-05</v>
      </c>
      <c r="G38" s="53">
        <v>0</v>
      </c>
    </row>
    <row r="39" spans="1:7" ht="12.75">
      <c r="A39" t="s">
        <v>55</v>
      </c>
      <c r="B39" s="53">
        <v>0.0001219462</v>
      </c>
      <c r="C39" s="53">
        <v>-0.0001954007</v>
      </c>
      <c r="D39" s="53">
        <v>6.788872E-05</v>
      </c>
      <c r="E39" s="53">
        <v>0</v>
      </c>
      <c r="F39" s="53">
        <v>0.0001075888</v>
      </c>
      <c r="G39" s="53">
        <v>0.0006718451</v>
      </c>
    </row>
    <row r="40" spans="2:5" ht="12.75">
      <c r="B40" t="s">
        <v>46</v>
      </c>
      <c r="C40">
        <v>-0.00375</v>
      </c>
      <c r="D40" t="s">
        <v>47</v>
      </c>
      <c r="E40">
        <v>3.117179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12.515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0.00012212326165210487</v>
      </c>
      <c r="C50">
        <f>-0.017/(C7*C7+C22*C22)*(C21*C22+C6*C7)</f>
        <v>2.3513708873548897E-05</v>
      </c>
      <c r="D50">
        <f>-0.017/(D7*D7+D22*D22)*(D21*D22+D6*D7)</f>
        <v>-6.113464726753569E-05</v>
      </c>
      <c r="E50">
        <f>-0.017/(E7*E7+E22*E22)*(E21*E22+E6*E7)</f>
        <v>-7.695755763833682E-05</v>
      </c>
      <c r="F50">
        <f>-0.017/(F7*F7+F22*F22)*(F21*F22+F6*F7)</f>
        <v>4.5437277127889984E-05</v>
      </c>
      <c r="G50">
        <f>(B50*B$4+C50*C$4+D50*D$4+E50*E$4+F50*F$4)/SUM(B$4:F$4)</f>
        <v>-3.813915505677636E-06</v>
      </c>
    </row>
    <row r="51" spans="1:7" ht="12.75">
      <c r="A51" t="s">
        <v>58</v>
      </c>
      <c r="B51">
        <f>-0.017/(B7*B7+B22*B22)*(B21*B7-B6*B22)</f>
        <v>0.00012194623550738638</v>
      </c>
      <c r="C51">
        <f>-0.017/(C7*C7+C22*C22)*(C21*C7-C6*C22)</f>
        <v>-0.00019540068489984694</v>
      </c>
      <c r="D51">
        <f>-0.017/(D7*D7+D22*D22)*(D21*D7-D6*D22)</f>
        <v>6.788870882777191E-05</v>
      </c>
      <c r="E51">
        <f>-0.017/(E7*E7+E22*E22)*(E21*E7-E6*E22)</f>
        <v>-5.845713205422226E-06</v>
      </c>
      <c r="F51">
        <f>-0.017/(F7*F7+F22*F22)*(F21*F7-F6*F22)</f>
        <v>0.00010758876494426773</v>
      </c>
      <c r="G51">
        <f>(B51*B$4+C51*C$4+D51*D$4+E51*E$4+F51*F$4)/SUM(B$4:F$4)</f>
        <v>-7.398013655962822E-08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9999.974487621314</v>
      </c>
      <c r="C62">
        <f>C7+(2/0.017)*(C8*C50-C23*C51)</f>
        <v>9999.996125480731</v>
      </c>
      <c r="D62">
        <f>D7+(2/0.017)*(D8*D50-D23*D51)</f>
        <v>10000.016598582473</v>
      </c>
      <c r="E62">
        <f>E7+(2/0.017)*(E8*E50-E23*E51)</f>
        <v>9999.987919495097</v>
      </c>
      <c r="F62">
        <f>F7+(2/0.017)*(F8*F50-F23*F51)</f>
        <v>9999.885165099338</v>
      </c>
    </row>
    <row r="63" spans="1:6" ht="12.75">
      <c r="A63" t="s">
        <v>66</v>
      </c>
      <c r="B63">
        <f>B8+(3/0.017)*(B9*B50-B24*B51)</f>
        <v>-2.5660259198351376</v>
      </c>
      <c r="C63">
        <f>C8+(3/0.017)*(C9*C50-C24*C51)</f>
        <v>0.9438444032918187</v>
      </c>
      <c r="D63">
        <f>D8+(3/0.017)*(D9*D50-D24*D51)</f>
        <v>-0.38980212022743205</v>
      </c>
      <c r="E63">
        <f>E8+(3/0.017)*(E9*E50-E24*E51)</f>
        <v>1.397875934718523</v>
      </c>
      <c r="F63">
        <f>F8+(3/0.017)*(F9*F50-F24*F51)</f>
        <v>-1.3731389062372967</v>
      </c>
    </row>
    <row r="64" spans="1:6" ht="12.75">
      <c r="A64" t="s">
        <v>67</v>
      </c>
      <c r="B64">
        <f>B9+(4/0.017)*(B10*B50-B25*B51)</f>
        <v>0.35279874687970403</v>
      </c>
      <c r="C64">
        <f>C9+(4/0.017)*(C10*C50-C25*C51)</f>
        <v>0.201013633571165</v>
      </c>
      <c r="D64">
        <f>D9+(4/0.017)*(D10*D50-D25*D51)</f>
        <v>0.25570316426781026</v>
      </c>
      <c r="E64">
        <f>E9+(4/0.017)*(E10*E50-E25*E51)</f>
        <v>0.5622532349120972</v>
      </c>
      <c r="F64">
        <f>F9+(4/0.017)*(F10*F50-F25*F51)</f>
        <v>-0.48825643755033893</v>
      </c>
    </row>
    <row r="65" spans="1:6" ht="12.75">
      <c r="A65" t="s">
        <v>68</v>
      </c>
      <c r="B65">
        <f>B10+(5/0.017)*(B11*B50-B26*B51)</f>
        <v>-0.34267285928835</v>
      </c>
      <c r="C65">
        <f>C10+(5/0.017)*(C11*C50-C26*C51)</f>
        <v>0.10734297235755338</v>
      </c>
      <c r="D65">
        <f>D10+(5/0.017)*(D11*D50-D26*D51)</f>
        <v>0.684593129499816</v>
      </c>
      <c r="E65">
        <f>E10+(5/0.017)*(E11*E50-E26*E51)</f>
        <v>0.5168245571434462</v>
      </c>
      <c r="F65">
        <f>F10+(5/0.017)*(F11*F50-F26*F51)</f>
        <v>0.752993655076855</v>
      </c>
    </row>
    <row r="66" spans="1:6" ht="12.75">
      <c r="A66" t="s">
        <v>69</v>
      </c>
      <c r="B66">
        <f>B11+(6/0.017)*(B12*B50-B27*B51)</f>
        <v>5.213647034849585</v>
      </c>
      <c r="C66">
        <f>C11+(6/0.017)*(C12*C50-C27*C51)</f>
        <v>4.884225058037614</v>
      </c>
      <c r="D66">
        <f>D11+(6/0.017)*(D12*D50-D27*D51)</f>
        <v>4.404558381417243</v>
      </c>
      <c r="E66">
        <f>E11+(6/0.017)*(E12*E50-E27*E51)</f>
        <v>4.509201554851498</v>
      </c>
      <c r="F66">
        <f>F11+(6/0.017)*(F12*F50-F27*F51)</f>
        <v>14.837348609326094</v>
      </c>
    </row>
    <row r="67" spans="1:6" ht="12.75">
      <c r="A67" t="s">
        <v>70</v>
      </c>
      <c r="B67">
        <f>B12+(7/0.017)*(B13*B50-B28*B51)</f>
        <v>0.2669822645300556</v>
      </c>
      <c r="C67">
        <f>C12+(7/0.017)*(C13*C50-C28*C51)</f>
        <v>0.44614840608838197</v>
      </c>
      <c r="D67">
        <f>D12+(7/0.017)*(D13*D50-D28*D51)</f>
        <v>0.12864946415546494</v>
      </c>
      <c r="E67">
        <f>E12+(7/0.017)*(E13*E50-E28*E51)</f>
        <v>0.15770082652645973</v>
      </c>
      <c r="F67">
        <f>F12+(7/0.017)*(F13*F50-F28*F51)</f>
        <v>-0.06784409285398518</v>
      </c>
    </row>
    <row r="68" spans="1:6" ht="12.75">
      <c r="A68" t="s">
        <v>71</v>
      </c>
      <c r="B68">
        <f>B13+(8/0.017)*(B14*B50-B29*B51)</f>
        <v>0.0607307186747319</v>
      </c>
      <c r="C68">
        <f>C13+(8/0.017)*(C14*C50-C29*C51)</f>
        <v>0.09373115887548715</v>
      </c>
      <c r="D68">
        <f>D13+(8/0.017)*(D14*D50-D29*D51)</f>
        <v>0.18830375948141967</v>
      </c>
      <c r="E68">
        <f>E13+(8/0.017)*(E14*E50-E29*E51)</f>
        <v>0.32187572335349124</v>
      </c>
      <c r="F68">
        <f>F13+(8/0.017)*(F14*F50-F29*F51)</f>
        <v>0.027698702813767</v>
      </c>
    </row>
    <row r="69" spans="1:6" ht="12.75">
      <c r="A69" t="s">
        <v>72</v>
      </c>
      <c r="B69">
        <f>B14+(9/0.017)*(B15*B50-B30*B51)</f>
        <v>-0.15782096874043383</v>
      </c>
      <c r="C69">
        <f>C14+(9/0.017)*(C15*C50-C30*C51)</f>
        <v>-0.04586125771039391</v>
      </c>
      <c r="D69">
        <f>D14+(9/0.017)*(D15*D50-D30*D51)</f>
        <v>-0.04893320960304162</v>
      </c>
      <c r="E69">
        <f>E14+(9/0.017)*(E15*E50-E30*E51)</f>
        <v>0.10817988612966606</v>
      </c>
      <c r="F69">
        <f>F14+(9/0.017)*(F15*F50-F30*F51)</f>
        <v>0.03331844153021235</v>
      </c>
    </row>
    <row r="70" spans="1:6" ht="12.75">
      <c r="A70" t="s">
        <v>73</v>
      </c>
      <c r="B70">
        <f>B15+(10/0.017)*(B16*B50-B31*B51)</f>
        <v>-0.25970974602477476</v>
      </c>
      <c r="C70">
        <f>C15+(10/0.017)*(C16*C50-C31*C51)</f>
        <v>0.0031967231096072324</v>
      </c>
      <c r="D70">
        <f>D15+(10/0.017)*(D16*D50-D31*D51)</f>
        <v>0.016674934501195053</v>
      </c>
      <c r="E70">
        <f>E15+(10/0.017)*(E16*E50-E31*E51)</f>
        <v>0.07322288700088667</v>
      </c>
      <c r="F70">
        <f>F15+(10/0.017)*(F16*F50-F31*F51)</f>
        <v>-0.28727808296421653</v>
      </c>
    </row>
    <row r="71" spans="1:6" ht="12.75">
      <c r="A71" t="s">
        <v>74</v>
      </c>
      <c r="B71">
        <f>B16+(11/0.017)*(B17*B50-B32*B51)</f>
        <v>0.045167682185492344</v>
      </c>
      <c r="C71">
        <f>C16+(11/0.017)*(C17*C50-C32*C51)</f>
        <v>0.039955361872638546</v>
      </c>
      <c r="D71">
        <f>D16+(11/0.017)*(D17*D50-D32*D51)</f>
        <v>0.02440917347599418</v>
      </c>
      <c r="E71">
        <f>E16+(11/0.017)*(E17*E50-E32*E51)</f>
        <v>0.019250574913296625</v>
      </c>
      <c r="F71">
        <f>F16+(11/0.017)*(F17*F50-F32*F51)</f>
        <v>-0.01583448689725038</v>
      </c>
    </row>
    <row r="72" spans="1:6" ht="12.75">
      <c r="A72" t="s">
        <v>75</v>
      </c>
      <c r="B72">
        <f>B17+(12/0.017)*(B18*B50-B33*B51)</f>
        <v>-0.027565370046451005</v>
      </c>
      <c r="C72">
        <f>C17+(12/0.017)*(C18*C50-C33*C51)</f>
        <v>-0.004327511300670814</v>
      </c>
      <c r="D72">
        <f>D17+(12/0.017)*(D18*D50-D33*D51)</f>
        <v>-0.021267057438466238</v>
      </c>
      <c r="E72">
        <f>E17+(12/0.017)*(E18*E50-E33*E51)</f>
        <v>-0.03252921094355097</v>
      </c>
      <c r="F72">
        <f>F17+(12/0.017)*(F18*F50-F33*F51)</f>
        <v>-0.02448899867937076</v>
      </c>
    </row>
    <row r="73" spans="1:6" ht="12.75">
      <c r="A73" t="s">
        <v>76</v>
      </c>
      <c r="B73">
        <f>B18+(13/0.017)*(B19*B50-B34*B51)</f>
        <v>-0.014706307447045678</v>
      </c>
      <c r="C73">
        <f>C18+(13/0.017)*(C19*C50-C34*C51)</f>
        <v>-0.015381969058891196</v>
      </c>
      <c r="D73">
        <f>D18+(13/0.017)*(D19*D50-D34*D51)</f>
        <v>-0.013390011856445238</v>
      </c>
      <c r="E73">
        <f>E18+(13/0.017)*(E19*E50-E34*E51)</f>
        <v>-0.0033364604386825307</v>
      </c>
      <c r="F73">
        <f>F18+(13/0.017)*(F19*F50-F34*F51)</f>
        <v>-0.02440685335043558</v>
      </c>
    </row>
    <row r="74" spans="1:6" ht="12.75">
      <c r="A74" t="s">
        <v>77</v>
      </c>
      <c r="B74">
        <f>B19+(14/0.017)*(B20*B50-B35*B51)</f>
        <v>-0.19296824224314502</v>
      </c>
      <c r="C74">
        <f>C19+(14/0.017)*(C20*C50-C35*C51)</f>
        <v>-0.1822223418035147</v>
      </c>
      <c r="D74">
        <f>D19+(14/0.017)*(D20*D50-D35*D51)</f>
        <v>-0.1844468073766891</v>
      </c>
      <c r="E74">
        <f>E19+(14/0.017)*(E20*E50-E35*E51)</f>
        <v>-0.17890379433738493</v>
      </c>
      <c r="F74">
        <f>F19+(14/0.017)*(F20*F50-F35*F51)</f>
        <v>-0.12853603850750403</v>
      </c>
    </row>
    <row r="75" spans="1:6" ht="12.75">
      <c r="A75" t="s">
        <v>78</v>
      </c>
      <c r="B75" s="53">
        <f>B20</f>
        <v>7.353735E-05</v>
      </c>
      <c r="C75" s="53">
        <f>C20</f>
        <v>-0.0009016984</v>
      </c>
      <c r="D75" s="53">
        <f>D20</f>
        <v>-0.005002061</v>
      </c>
      <c r="E75" s="53">
        <f>E20</f>
        <v>-0.006036598</v>
      </c>
      <c r="F75" s="53">
        <f>F20</f>
        <v>-0.00904456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35.249149537831464</v>
      </c>
      <c r="C82">
        <f>C22+(2/0.017)*(C8*C51+C23*C50)</f>
        <v>-18.11071926705844</v>
      </c>
      <c r="D82">
        <f>D22+(2/0.017)*(D8*D51+D23*D50)</f>
        <v>-17.035242235897236</v>
      </c>
      <c r="E82">
        <f>E22+(2/0.017)*(E8*E51+E23*E50)</f>
        <v>3.484425761036542</v>
      </c>
      <c r="F82">
        <f>F22+(2/0.017)*(F8*F51+F23*F50)</f>
        <v>19.86914063945194</v>
      </c>
    </row>
    <row r="83" spans="1:6" ht="12.75">
      <c r="A83" t="s">
        <v>81</v>
      </c>
      <c r="B83">
        <f>B23+(3/0.017)*(B9*B51+B24*B50)</f>
        <v>-0.719113159518753</v>
      </c>
      <c r="C83">
        <f>C23+(3/0.017)*(C9*C51+C24*C50)</f>
        <v>-0.276120168061954</v>
      </c>
      <c r="D83">
        <f>D23+(3/0.017)*(D9*D51+D24*D50)</f>
        <v>-1.7402098584252867</v>
      </c>
      <c r="E83">
        <f>E23+(3/0.017)*(E9*E51+E24*E50)</f>
        <v>1.016030256851184</v>
      </c>
      <c r="F83">
        <f>F23+(3/0.017)*(F9*F51+F24*F50)</f>
        <v>8.475617169381735</v>
      </c>
    </row>
    <row r="84" spans="1:6" ht="12.75">
      <c r="A84" t="s">
        <v>82</v>
      </c>
      <c r="B84">
        <f>B24+(4/0.017)*(B10*B51+B25*B50)</f>
        <v>1.6415858400934447</v>
      </c>
      <c r="C84">
        <f>C24+(4/0.017)*(C10*C51+C25*C50)</f>
        <v>1.5264280524889131</v>
      </c>
      <c r="D84">
        <f>D24+(4/0.017)*(D10*D51+D25*D50)</f>
        <v>0.6545486315906665</v>
      </c>
      <c r="E84">
        <f>E24+(4/0.017)*(E10*E51+E25*E50)</f>
        <v>-2.83391943802132</v>
      </c>
      <c r="F84">
        <f>F24+(4/0.017)*(F10*F51+F25*F50)</f>
        <v>-0.5361637004636959</v>
      </c>
    </row>
    <row r="85" spans="1:6" ht="12.75">
      <c r="A85" t="s">
        <v>83</v>
      </c>
      <c r="B85">
        <f>B25+(5/0.017)*(B11*B51+B26*B50)</f>
        <v>-0.5910759724188912</v>
      </c>
      <c r="C85">
        <f>C25+(5/0.017)*(C11*C51+C26*C50)</f>
        <v>-0.19557821904587877</v>
      </c>
      <c r="D85">
        <f>D25+(5/0.017)*(D11*D51+D26*D50)</f>
        <v>-0.8099973780735324</v>
      </c>
      <c r="E85">
        <f>E25+(5/0.017)*(E11*E51+E26*E50)</f>
        <v>-0.24341450817868235</v>
      </c>
      <c r="F85">
        <f>F25+(5/0.017)*(F11*F51+F26*F50)</f>
        <v>-1.2581248664149323</v>
      </c>
    </row>
    <row r="86" spans="1:6" ht="12.75">
      <c r="A86" t="s">
        <v>84</v>
      </c>
      <c r="B86">
        <f>B26+(6/0.017)*(B12*B51+B27*B50)</f>
        <v>0.33870484002075923</v>
      </c>
      <c r="C86">
        <f>C26+(6/0.017)*(C12*C51+C27*C50)</f>
        <v>0.1277859184276653</v>
      </c>
      <c r="D86">
        <f>D26+(6/0.017)*(D12*D51+D27*D50)</f>
        <v>0.7198647669673962</v>
      </c>
      <c r="E86">
        <f>E26+(6/0.017)*(E12*E51+E27*E50)</f>
        <v>1.0602514302490276</v>
      </c>
      <c r="F86">
        <f>F26+(6/0.017)*(F12*F51+F27*F50)</f>
        <v>1.5453639521563103</v>
      </c>
    </row>
    <row r="87" spans="1:6" ht="12.75">
      <c r="A87" t="s">
        <v>85</v>
      </c>
      <c r="B87">
        <f>B27+(7/0.017)*(B13*B51+B28*B50)</f>
        <v>-0.07310948479596413</v>
      </c>
      <c r="C87">
        <f>C27+(7/0.017)*(C13*C51+C28*C50)</f>
        <v>-0.10665217509362503</v>
      </c>
      <c r="D87">
        <f>D27+(7/0.017)*(D13*D51+D28*D50)</f>
        <v>0.4338983510637387</v>
      </c>
      <c r="E87">
        <f>E27+(7/0.017)*(E13*E51+E28*E50)</f>
        <v>0.36735044440702336</v>
      </c>
      <c r="F87">
        <f>F27+(7/0.017)*(F13*F51+F28*F50)</f>
        <v>0.3179836038169053</v>
      </c>
    </row>
    <row r="88" spans="1:6" ht="12.75">
      <c r="A88" t="s">
        <v>86</v>
      </c>
      <c r="B88">
        <f>B28+(8/0.017)*(B14*B51+B29*B50)</f>
        <v>0.22754218593233994</v>
      </c>
      <c r="C88">
        <f>C28+(8/0.017)*(C14*C51+C29*C50)</f>
        <v>0.2632219789632207</v>
      </c>
      <c r="D88">
        <f>D28+(8/0.017)*(D14*D51+D29*D50)</f>
        <v>0.08918803786677401</v>
      </c>
      <c r="E88">
        <f>E28+(8/0.017)*(E14*E51+E29*E50)</f>
        <v>-0.1046669075076924</v>
      </c>
      <c r="F88">
        <f>F28+(8/0.017)*(F14*F51+F29*F50)</f>
        <v>-0.3517392676273766</v>
      </c>
    </row>
    <row r="89" spans="1:6" ht="12.75">
      <c r="A89" t="s">
        <v>87</v>
      </c>
      <c r="B89">
        <f>B29+(9/0.017)*(B15*B51+B30*B50)</f>
        <v>-0.018481087947306157</v>
      </c>
      <c r="C89">
        <f>C29+(9/0.017)*(C15*C51+C30*C50)</f>
        <v>-0.04583158209154856</v>
      </c>
      <c r="D89">
        <f>D29+(9/0.017)*(D15*D51+D30*D50)</f>
        <v>-0.015854992185219807</v>
      </c>
      <c r="E89">
        <f>E29+(9/0.017)*(E15*E51+E30*E50)</f>
        <v>-0.06242681113279659</v>
      </c>
      <c r="F89">
        <f>F29+(9/0.017)*(F15*F51+F30*F50)</f>
        <v>-0.05407768155281262</v>
      </c>
    </row>
    <row r="90" spans="1:6" ht="12.75">
      <c r="A90" t="s">
        <v>88</v>
      </c>
      <c r="B90">
        <f>B30+(10/0.017)*(B16*B51+B31*B50)</f>
        <v>0.06764108852570627</v>
      </c>
      <c r="C90">
        <f>C30+(10/0.017)*(C16*C51+C31*C50)</f>
        <v>0.04833291336949021</v>
      </c>
      <c r="D90">
        <f>D30+(10/0.017)*(D16*D51+D31*D50)</f>
        <v>0.06301288692787034</v>
      </c>
      <c r="E90">
        <f>E30+(10/0.017)*(E16*E51+E31*E50)</f>
        <v>0.011310900960791685</v>
      </c>
      <c r="F90">
        <f>F30+(10/0.017)*(F16*F51+F31*F50)</f>
        <v>0.24960292695099057</v>
      </c>
    </row>
    <row r="91" spans="1:6" ht="12.75">
      <c r="A91" t="s">
        <v>89</v>
      </c>
      <c r="B91">
        <f>B31+(11/0.017)*(B17*B51+B32*B50)</f>
        <v>-0.0036377247302953556</v>
      </c>
      <c r="C91">
        <f>C31+(11/0.017)*(C17*C51+C32*C50)</f>
        <v>-0.05066313053860874</v>
      </c>
      <c r="D91">
        <f>D31+(11/0.017)*(D17*D51+D32*D50)</f>
        <v>0.038846461281329334</v>
      </c>
      <c r="E91">
        <f>E31+(11/0.017)*(E17*E51+E32*E50)</f>
        <v>-0.016420929820873058</v>
      </c>
      <c r="F91">
        <f>F31+(11/0.017)*(F17*F51+F32*F50)</f>
        <v>0.0022510314556355997</v>
      </c>
    </row>
    <row r="92" spans="1:6" ht="12.75">
      <c r="A92" t="s">
        <v>90</v>
      </c>
      <c r="B92">
        <f>B32+(12/0.017)*(B18*B51+B33*B50)</f>
        <v>0.0208291674107858</v>
      </c>
      <c r="C92">
        <f>C32+(12/0.017)*(C18*C51+C33*C50)</f>
        <v>0.00326948031824444</v>
      </c>
      <c r="D92">
        <f>D32+(12/0.017)*(D18*D51+D33*D50)</f>
        <v>0.0007694769452376163</v>
      </c>
      <c r="E92">
        <f>E32+(12/0.017)*(E18*E51+E33*E50)</f>
        <v>0.005920972430347645</v>
      </c>
      <c r="F92">
        <f>F32+(12/0.017)*(F18*F51+F33*F50)</f>
        <v>-0.053261725913720984</v>
      </c>
    </row>
    <row r="93" spans="1:6" ht="12.75">
      <c r="A93" t="s">
        <v>91</v>
      </c>
      <c r="B93">
        <f>B33+(13/0.017)*(B19*B51+B34*B50)</f>
        <v>0.07054393376730872</v>
      </c>
      <c r="C93">
        <f>C33+(13/0.017)*(C19*C51+C34*C50)</f>
        <v>0.05753475688158504</v>
      </c>
      <c r="D93">
        <f>D33+(13/0.017)*(D19*D51+D34*D50)</f>
        <v>0.08605237003436506</v>
      </c>
      <c r="E93">
        <f>E33+(13/0.017)*(E19*E51+E34*E50)</f>
        <v>0.07985952858098151</v>
      </c>
      <c r="F93">
        <f>F33+(13/0.017)*(F19*F51+F34*F50)</f>
        <v>0.011618196072930862</v>
      </c>
    </row>
    <row r="94" spans="1:6" ht="12.75">
      <c r="A94" t="s">
        <v>92</v>
      </c>
      <c r="B94">
        <f>B34+(14/0.017)*(B20*B51+B35*B50)</f>
        <v>0.0005533384184208015</v>
      </c>
      <c r="C94">
        <f>C34+(14/0.017)*(C20*C51+C35*C50)</f>
        <v>0.0052456840156409005</v>
      </c>
      <c r="D94">
        <f>D34+(14/0.017)*(D20*D51+D35*D50)</f>
        <v>0.009650624183396258</v>
      </c>
      <c r="E94">
        <f>E34+(14/0.017)*(E20*E51+E35*E50)</f>
        <v>0.011252370285433386</v>
      </c>
      <c r="F94">
        <f>F34+(14/0.017)*(F20*F51+F35*F50)</f>
        <v>-0.017753494747223212</v>
      </c>
    </row>
    <row r="95" spans="1:6" ht="12.75">
      <c r="A95" t="s">
        <v>93</v>
      </c>
      <c r="B95" s="53">
        <f>B35</f>
        <v>-0.0009535544</v>
      </c>
      <c r="C95" s="53">
        <f>C35</f>
        <v>3.802486E-05</v>
      </c>
      <c r="D95" s="53">
        <f>D35</f>
        <v>-0.003313601</v>
      </c>
      <c r="E95" s="53">
        <f>E35</f>
        <v>-0.001157985</v>
      </c>
      <c r="F95" s="53">
        <f>F35</f>
        <v>0.00446715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-2.566032466394338</v>
      </c>
      <c r="C103">
        <f>C63*10000/C62</f>
        <v>0.9438447689862931</v>
      </c>
      <c r="D103">
        <f>D63*10000/D62</f>
        <v>-0.3898014732122419</v>
      </c>
      <c r="E103">
        <f>E63*10000/E62</f>
        <v>1.3978776234252714</v>
      </c>
      <c r="F103">
        <f>F63*10000/F62</f>
        <v>-1.3731546748453647</v>
      </c>
      <c r="G103">
        <f>AVERAGE(C103:E103)</f>
        <v>0.6506403063997742</v>
      </c>
      <c r="H103">
        <f>STDEV(C103:E103)</f>
        <v>0.9292070710014888</v>
      </c>
      <c r="I103">
        <f>(B103*B4+C103*C4+D103*D4+E103*E4+F103*F4)/SUM(B4:F4)</f>
        <v>-0.08519678405432343</v>
      </c>
      <c r="K103">
        <f>(LN(H103)+LN(H123))/2-LN(K114*K115^3)</f>
        <v>-3.75457848020621</v>
      </c>
    </row>
    <row r="104" spans="1:11" ht="12.75">
      <c r="A104" t="s">
        <v>67</v>
      </c>
      <c r="B104">
        <f>B64*10000/B62</f>
        <v>0.3527996469555234</v>
      </c>
      <c r="C104">
        <f>C64*10000/C62</f>
        <v>0.20101371145431482</v>
      </c>
      <c r="D104">
        <f>D64*10000/D62</f>
        <v>0.25570273983750863</v>
      </c>
      <c r="E104">
        <f>E64*10000/E62</f>
        <v>0.5622539141432138</v>
      </c>
      <c r="F104">
        <f>F64*10000/F62</f>
        <v>-0.48826204450267663</v>
      </c>
      <c r="G104">
        <f>AVERAGE(C104:E104)</f>
        <v>0.33965678847834574</v>
      </c>
      <c r="H104">
        <f>STDEV(C104:E104)</f>
        <v>0.1947044753519298</v>
      </c>
      <c r="I104">
        <f>(B104*B4+C104*C4+D104*D4+E104*E4+F104*F4)/SUM(B4:F4)</f>
        <v>0.23110575293566335</v>
      </c>
      <c r="K104">
        <f>(LN(H104)+LN(H124))/2-LN(K114*K115^4)</f>
        <v>-3.687331204757224</v>
      </c>
    </row>
    <row r="105" spans="1:11" ht="12.75">
      <c r="A105" t="s">
        <v>68</v>
      </c>
      <c r="B105">
        <f>B65*10000/B62</f>
        <v>-0.3426737335305556</v>
      </c>
      <c r="C105">
        <f>C65*10000/C62</f>
        <v>0.10734301394781098</v>
      </c>
      <c r="D105">
        <f>D65*10000/D62</f>
        <v>0.68459199317415</v>
      </c>
      <c r="E105">
        <f>E65*10000/E62</f>
        <v>0.5168251814943601</v>
      </c>
      <c r="F105">
        <f>F65*10000/F62</f>
        <v>0.7530023021713118</v>
      </c>
      <c r="G105">
        <f>AVERAGE(C105:E105)</f>
        <v>0.4362533962054404</v>
      </c>
      <c r="H105">
        <f>STDEV(C105:E105)</f>
        <v>0.2969393127272733</v>
      </c>
      <c r="I105">
        <f>(B105*B4+C105*C4+D105*D4+E105*E4+F105*F4)/SUM(B4:F4)</f>
        <v>0.3656807167229621</v>
      </c>
      <c r="K105">
        <f>(LN(H105)+LN(H125))/2-LN(K114*K115^5)</f>
        <v>-3.839857404055993</v>
      </c>
    </row>
    <row r="106" spans="1:11" ht="12.75">
      <c r="A106" t="s">
        <v>69</v>
      </c>
      <c r="B106">
        <f>B66*10000/B62</f>
        <v>5.213660336137269</v>
      </c>
      <c r="C106">
        <f>C66*10000/C62</f>
        <v>4.884226950440757</v>
      </c>
      <c r="D106">
        <f>D66*10000/D62</f>
        <v>4.404551070486823</v>
      </c>
      <c r="E106">
        <f>E66*10000/E62</f>
        <v>4.509207002201228</v>
      </c>
      <c r="F106">
        <f>F66*10000/F62</f>
        <v>14.837518995828088</v>
      </c>
      <c r="G106">
        <f>AVERAGE(C106:E106)</f>
        <v>4.599328341042936</v>
      </c>
      <c r="H106">
        <f>STDEV(C106:E106)</f>
        <v>0.2522174245335908</v>
      </c>
      <c r="I106">
        <f>(B106*B4+C106*C4+D106*D4+E106*E4+F106*F4)/SUM(B4:F4)</f>
        <v>6.054286197627071</v>
      </c>
      <c r="K106">
        <f>(LN(H106)+LN(H126))/2-LN(K114*K115^6)</f>
        <v>-3.1688795927814493</v>
      </c>
    </row>
    <row r="107" spans="1:11" ht="12.75">
      <c r="A107" t="s">
        <v>70</v>
      </c>
      <c r="B107">
        <f>B67*10000/B62</f>
        <v>0.2669829456670569</v>
      </c>
      <c r="C107">
        <f>C67*10000/C62</f>
        <v>0.44614857894950855</v>
      </c>
      <c r="D107">
        <f>D67*10000/D62</f>
        <v>0.1286492506159453</v>
      </c>
      <c r="E107">
        <f>E67*10000/E62</f>
        <v>0.15770101703725067</v>
      </c>
      <c r="F107">
        <f>F67*10000/F62</f>
        <v>-0.06784487194989826</v>
      </c>
      <c r="G107">
        <f>AVERAGE(C107:E107)</f>
        <v>0.24416628220090153</v>
      </c>
      <c r="H107">
        <f>STDEV(C107:E107)</f>
        <v>0.17552389419372863</v>
      </c>
      <c r="I107">
        <f>(B107*B4+C107*C4+D107*D4+E107*E4+F107*F4)/SUM(B4:F4)</f>
        <v>0.20585020410625748</v>
      </c>
      <c r="K107">
        <f>(LN(H107)+LN(H127))/2-LN(K114*K115^7)</f>
        <v>-2.994085626571483</v>
      </c>
    </row>
    <row r="108" spans="1:9" ht="12.75">
      <c r="A108" t="s">
        <v>71</v>
      </c>
      <c r="B108">
        <f>B68*10000/B62</f>
        <v>0.06073087361363645</v>
      </c>
      <c r="C108">
        <f>C68*10000/C62</f>
        <v>0.09373119519181934</v>
      </c>
      <c r="D108">
        <f>D68*10000/D62</f>
        <v>0.18830344692439027</v>
      </c>
      <c r="E108">
        <f>E68*10000/E62</f>
        <v>0.32187611219608636</v>
      </c>
      <c r="F108">
        <f>F68*10000/F62</f>
        <v>0.027699020895198292</v>
      </c>
      <c r="G108">
        <f>AVERAGE(C108:E108)</f>
        <v>0.2013035847707653</v>
      </c>
      <c r="H108">
        <f>STDEV(C108:E108)</f>
        <v>0.11462669181625876</v>
      </c>
      <c r="I108">
        <f>(B108*B4+C108*C4+D108*D4+E108*E4+F108*F4)/SUM(B4:F4)</f>
        <v>0.15778224580244396</v>
      </c>
    </row>
    <row r="109" spans="1:9" ht="12.75">
      <c r="A109" t="s">
        <v>72</v>
      </c>
      <c r="B109">
        <f>B69*10000/B62</f>
        <v>-0.15782137138029298</v>
      </c>
      <c r="C109">
        <f>C69*10000/C62</f>
        <v>-0.045861275479433465</v>
      </c>
      <c r="D109">
        <f>D69*10000/D62</f>
        <v>-0.04893312838098491</v>
      </c>
      <c r="E109">
        <f>E69*10000/E62</f>
        <v>0.10818001681658841</v>
      </c>
      <c r="F109">
        <f>F69*10000/F62</f>
        <v>0.03331882414659845</v>
      </c>
      <c r="G109">
        <f>AVERAGE(C109:E109)</f>
        <v>0.004461870985390012</v>
      </c>
      <c r="H109">
        <f>STDEV(C109:E109)</f>
        <v>0.08983567999997825</v>
      </c>
      <c r="I109">
        <f>(B109*B4+C109*C4+D109*D4+E109*E4+F109*F4)/SUM(B4:F4)</f>
        <v>-0.015189168378755738</v>
      </c>
    </row>
    <row r="110" spans="1:11" ht="12.75">
      <c r="A110" t="s">
        <v>73</v>
      </c>
      <c r="B110">
        <f>B70*10000/B62</f>
        <v>-0.2597104086078041</v>
      </c>
      <c r="C110">
        <f>C70*10000/C62</f>
        <v>0.0031967243481842407</v>
      </c>
      <c r="D110">
        <f>D70*10000/D62</f>
        <v>0.016674906823213438</v>
      </c>
      <c r="E110">
        <f>E70*10000/E62</f>
        <v>0.07322297545793807</v>
      </c>
      <c r="F110">
        <f>F70*10000/F62</f>
        <v>-0.28728138195711245</v>
      </c>
      <c r="G110">
        <f>AVERAGE(C110:E110)</f>
        <v>0.031031535543111916</v>
      </c>
      <c r="H110">
        <f>STDEV(C110:E110)</f>
        <v>0.03715512820960702</v>
      </c>
      <c r="I110">
        <f>(B110*B4+C110*C4+D110*D4+E110*E4+F110*F4)/SUM(B4:F4)</f>
        <v>-0.05354651587860169</v>
      </c>
      <c r="K110">
        <f>EXP(AVERAGE(K103:K107))</f>
        <v>0.030533022942072753</v>
      </c>
    </row>
    <row r="111" spans="1:9" ht="12.75">
      <c r="A111" t="s">
        <v>74</v>
      </c>
      <c r="B111">
        <f>B71*10000/B62</f>
        <v>0.045167797419287566</v>
      </c>
      <c r="C111">
        <f>C71*10000/C62</f>
        <v>0.03995537735342649</v>
      </c>
      <c r="D111">
        <f>D71*10000/D62</f>
        <v>0.024409132960293525</v>
      </c>
      <c r="E111">
        <f>E71*10000/E62</f>
        <v>0.019250598168991183</v>
      </c>
      <c r="F111">
        <f>F71*10000/F62</f>
        <v>-0.015834668734511493</v>
      </c>
      <c r="G111">
        <f>AVERAGE(C111:E111)</f>
        <v>0.0278717028275704</v>
      </c>
      <c r="H111">
        <f>STDEV(C111:E111)</f>
        <v>0.01077794102940755</v>
      </c>
      <c r="I111">
        <f>(B111*B4+C111*C4+D111*D4+E111*E4+F111*F4)/SUM(B4:F4)</f>
        <v>0.024545775393884337</v>
      </c>
    </row>
    <row r="112" spans="1:9" ht="12.75">
      <c r="A112" t="s">
        <v>75</v>
      </c>
      <c r="B112">
        <f>B72*10000/B62</f>
        <v>-0.027565440372446348</v>
      </c>
      <c r="C112">
        <f>C72*10000/C62</f>
        <v>-0.004327512977374055</v>
      </c>
      <c r="D112">
        <f>D72*10000/D62</f>
        <v>-0.021267022138224147</v>
      </c>
      <c r="E112">
        <f>E72*10000/E62</f>
        <v>-0.03252925024052767</v>
      </c>
      <c r="F112">
        <f>F72*10000/F62</f>
        <v>-0.02448927990177324</v>
      </c>
      <c r="G112">
        <f>AVERAGE(C112:E112)</f>
        <v>-0.019374595118708624</v>
      </c>
      <c r="H112">
        <f>STDEV(C112:E112)</f>
        <v>0.014195790086611279</v>
      </c>
      <c r="I112">
        <f>(B112*B4+C112*C4+D112*D4+E112*E4+F112*F4)/SUM(B4:F4)</f>
        <v>-0.021243201950311874</v>
      </c>
    </row>
    <row r="113" spans="1:9" ht="12.75">
      <c r="A113" t="s">
        <v>76</v>
      </c>
      <c r="B113">
        <f>B73*10000/B62</f>
        <v>-0.014706344966429865</v>
      </c>
      <c r="C113">
        <f>C73*10000/C62</f>
        <v>-0.015381975018667055</v>
      </c>
      <c r="D113">
        <f>D73*10000/D62</f>
        <v>-0.013389989630960518</v>
      </c>
      <c r="E113">
        <f>E73*10000/E62</f>
        <v>-0.0033364644693000683</v>
      </c>
      <c r="F113">
        <f>F73*10000/F62</f>
        <v>-0.02440713362951216</v>
      </c>
      <c r="G113">
        <f>AVERAGE(C113:E113)</f>
        <v>-0.010702809706309213</v>
      </c>
      <c r="H113">
        <f>STDEV(C113:E113)</f>
        <v>0.006456723864260775</v>
      </c>
      <c r="I113">
        <f>(B113*B4+C113*C4+D113*D4+E113*E4+F113*F4)/SUM(B4:F4)</f>
        <v>-0.013110910360426588</v>
      </c>
    </row>
    <row r="114" spans="1:11" ht="12.75">
      <c r="A114" t="s">
        <v>77</v>
      </c>
      <c r="B114">
        <f>B74*10000/B62</f>
        <v>-0.19296873455228805</v>
      </c>
      <c r="C114">
        <f>C74*10000/C62</f>
        <v>-0.1822224124059395</v>
      </c>
      <c r="D114">
        <f>D74*10000/D62</f>
        <v>-0.18444650122164286</v>
      </c>
      <c r="E114">
        <f>E74*10000/E62</f>
        <v>-0.17890401046246246</v>
      </c>
      <c r="F114">
        <f>F74*10000/F62</f>
        <v>-0.1285375145667757</v>
      </c>
      <c r="G114">
        <f>AVERAGE(C114:E114)</f>
        <v>-0.18185764136334828</v>
      </c>
      <c r="H114">
        <f>STDEV(C114:E114)</f>
        <v>0.0027891924259596137</v>
      </c>
      <c r="I114">
        <f>(B114*B4+C114*C4+D114*D4+E114*E4+F114*F4)/SUM(B4:F4)</f>
        <v>-0.17635285597681177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7.353753761175071E-05</v>
      </c>
      <c r="C115">
        <f>C75*10000/C62</f>
        <v>-0.0009016987493649178</v>
      </c>
      <c r="D115">
        <f>D75*10000/D62</f>
        <v>-0.0050020526973015775</v>
      </c>
      <c r="E115">
        <f>E75*10000/E62</f>
        <v>-0.006036605292523983</v>
      </c>
      <c r="F115">
        <f>F75*10000/F62</f>
        <v>-0.009044663864307637</v>
      </c>
      <c r="G115">
        <f>AVERAGE(C115:E115)</f>
        <v>-0.003980118913063493</v>
      </c>
      <c r="H115">
        <f>STDEV(C115:E115)</f>
        <v>0.002715709446216554</v>
      </c>
      <c r="I115">
        <f>(B115*B4+C115*C4+D115*D4+E115*E4+F115*F4)/SUM(B4:F4)</f>
        <v>-0.004068642023979392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35.24923946702603</v>
      </c>
      <c r="C122">
        <f>C82*10000/C62</f>
        <v>-18.110726284094234</v>
      </c>
      <c r="D122">
        <f>D82*10000/D62</f>
        <v>-17.03521395985685</v>
      </c>
      <c r="E122">
        <f>E82*10000/E62</f>
        <v>3.4844299704038764</v>
      </c>
      <c r="F122">
        <f>F82*10000/F62</f>
        <v>19.86936880915128</v>
      </c>
      <c r="G122">
        <f>AVERAGE(C122:E122)</f>
        <v>-10.553836757849071</v>
      </c>
      <c r="H122">
        <f>STDEV(C122:E122)</f>
        <v>12.169382944096913</v>
      </c>
      <c r="I122">
        <f>(B122*B4+C122*C4+D122*D4+E122*E4+F122*F4)/SUM(B4:F4)</f>
        <v>0.139562541209988</v>
      </c>
    </row>
    <row r="123" spans="1:9" ht="12.75">
      <c r="A123" t="s">
        <v>81</v>
      </c>
      <c r="B123">
        <f>B83*10000/B62</f>
        <v>-0.719114994152158</v>
      </c>
      <c r="C123">
        <f>C83*10000/C62</f>
        <v>-0.27612027504528663</v>
      </c>
      <c r="D123">
        <f>D83*10000/D62</f>
        <v>-1.7402069699283957</v>
      </c>
      <c r="E123">
        <f>E83*10000/E62</f>
        <v>1.0160314842685167</v>
      </c>
      <c r="F123">
        <f>F83*10000/F62</f>
        <v>8.475714500165001</v>
      </c>
      <c r="G123">
        <f>AVERAGE(C123:E123)</f>
        <v>-0.33343192023505513</v>
      </c>
      <c r="H123">
        <f>STDEV(C123:E123)</f>
        <v>1.379012716621647</v>
      </c>
      <c r="I123">
        <f>(B123*B4+C123*C4+D123*D4+E123*E4+F123*F4)/SUM(B4:F4)</f>
        <v>0.786103612066227</v>
      </c>
    </row>
    <row r="124" spans="1:9" ht="12.75">
      <c r="A124" t="s">
        <v>82</v>
      </c>
      <c r="B124">
        <f>B84*10000/B62</f>
        <v>1.6415900281800893</v>
      </c>
      <c r="C124">
        <f>C84*10000/C62</f>
        <v>1.5264286439066324</v>
      </c>
      <c r="D124">
        <f>D84*10000/D62</f>
        <v>0.6545475451345254</v>
      </c>
      <c r="E124">
        <f>E84*10000/E62</f>
        <v>-2.8339228615432224</v>
      </c>
      <c r="F124">
        <f>F84*10000/F62</f>
        <v>-0.536169857564929</v>
      </c>
      <c r="G124">
        <f>AVERAGE(C124:E124)</f>
        <v>-0.21764889083402159</v>
      </c>
      <c r="H124">
        <f>STDEV(C124:E124)</f>
        <v>2.307316900635212</v>
      </c>
      <c r="I124">
        <f>(B124*B4+C124*C4+D124*D4+E124*E4+F124*F4)/SUM(B4:F4)</f>
        <v>0.00908399382907059</v>
      </c>
    </row>
    <row r="125" spans="1:9" ht="12.75">
      <c r="A125" t="s">
        <v>83</v>
      </c>
      <c r="B125">
        <f>B85*10000/B62</f>
        <v>-0.5910774803981425</v>
      </c>
      <c r="C125">
        <f>C85*10000/C62</f>
        <v>-0.19557829482306596</v>
      </c>
      <c r="D125">
        <f>D85*10000/D62</f>
        <v>-0.8099960335949358</v>
      </c>
      <c r="E125">
        <f>E85*10000/E62</f>
        <v>-0.24341480223605352</v>
      </c>
      <c r="F125">
        <f>F85*10000/F62</f>
        <v>-1.2581393142452493</v>
      </c>
      <c r="G125">
        <f>AVERAGE(C125:E125)</f>
        <v>-0.4163297102180184</v>
      </c>
      <c r="H125">
        <f>STDEV(C125:E125)</f>
        <v>0.34176302240177037</v>
      </c>
      <c r="I125">
        <f>(B125*B4+C125*C4+D125*D4+E125*E4+F125*F4)/SUM(B4:F4)</f>
        <v>-0.5539275790518852</v>
      </c>
    </row>
    <row r="126" spans="1:9" ht="12.75">
      <c r="A126" t="s">
        <v>84</v>
      </c>
      <c r="B126">
        <f>B86*10000/B62</f>
        <v>0.33870570413957796</v>
      </c>
      <c r="C126">
        <f>C86*10000/C62</f>
        <v>0.1277859679385848</v>
      </c>
      <c r="D126">
        <f>D86*10000/D62</f>
        <v>0.7198635720959091</v>
      </c>
      <c r="E126">
        <f>E86*10000/E62</f>
        <v>1.060252711087835</v>
      </c>
      <c r="F126">
        <f>F86*10000/F62</f>
        <v>1.545381698531694</v>
      </c>
      <c r="G126">
        <f>AVERAGE(C126:E126)</f>
        <v>0.6359674170407763</v>
      </c>
      <c r="H126">
        <f>STDEV(C126:E126)</f>
        <v>0.47186065781607467</v>
      </c>
      <c r="I126">
        <f>(B126*B4+C126*C4+D126*D4+E126*E4+F126*F4)/SUM(B4:F4)</f>
        <v>0.7142407243926138</v>
      </c>
    </row>
    <row r="127" spans="1:9" ht="12.75">
      <c r="A127" t="s">
        <v>85</v>
      </c>
      <c r="B127">
        <f>B87*10000/B62</f>
        <v>-0.07310967131612617</v>
      </c>
      <c r="C127">
        <f>C87*10000/C62</f>
        <v>-0.1066522164162318</v>
      </c>
      <c r="D127">
        <f>D87*10000/D62</f>
        <v>0.4338976308551776</v>
      </c>
      <c r="E127">
        <f>E87*10000/E62</f>
        <v>0.3673508881854439</v>
      </c>
      <c r="F127">
        <f>F87*10000/F62</f>
        <v>0.3179872554203941</v>
      </c>
      <c r="G127">
        <f>AVERAGE(C127:E127)</f>
        <v>0.2315321008747966</v>
      </c>
      <c r="H127">
        <f>STDEV(C127:E127)</f>
        <v>0.2947602272800507</v>
      </c>
      <c r="I127">
        <f>(B127*B4+C127*C4+D127*D4+E127*E4+F127*F4)/SUM(B4:F4)</f>
        <v>0.19893064060011784</v>
      </c>
    </row>
    <row r="128" spans="1:9" ht="12.75">
      <c r="A128" t="s">
        <v>86</v>
      </c>
      <c r="B128">
        <f>B88*10000/B62</f>
        <v>0.22754276644806246</v>
      </c>
      <c r="C128">
        <f>C88*10000/C62</f>
        <v>0.26322208094912314</v>
      </c>
      <c r="D128">
        <f>D88*10000/D62</f>
        <v>0.08918788982751952</v>
      </c>
      <c r="E128">
        <f>E88*10000/E62</f>
        <v>-0.10466703395075408</v>
      </c>
      <c r="F128">
        <f>F88*10000/F62</f>
        <v>-0.35174330686814687</v>
      </c>
      <c r="G128">
        <f>AVERAGE(C128:E128)</f>
        <v>0.08258097894196285</v>
      </c>
      <c r="H128">
        <f>STDEV(C128:E128)</f>
        <v>0.18403352593764274</v>
      </c>
      <c r="I128">
        <f>(B128*B4+C128*C4+D128*D4+E128*E4+F128*F4)/SUM(B4:F4)</f>
        <v>0.04562925314291596</v>
      </c>
    </row>
    <row r="129" spans="1:9" ht="12.75">
      <c r="A129" t="s">
        <v>87</v>
      </c>
      <c r="B129">
        <f>B89*10000/B62</f>
        <v>-0.018481135097077873</v>
      </c>
      <c r="C129">
        <f>C89*10000/C62</f>
        <v>-0.045831599849090236</v>
      </c>
      <c r="D129">
        <f>D89*10000/D62</f>
        <v>-0.015854965868223946</v>
      </c>
      <c r="E129">
        <f>E89*10000/E62</f>
        <v>-0.06242688654762749</v>
      </c>
      <c r="F129">
        <f>F89*10000/F62</f>
        <v>-0.05407830256046286</v>
      </c>
      <c r="G129">
        <f>AVERAGE(C129:E129)</f>
        <v>-0.04137115075498055</v>
      </c>
      <c r="H129">
        <f>STDEV(C129:E129)</f>
        <v>0.02360418720339725</v>
      </c>
      <c r="I129">
        <f>(B129*B4+C129*C4+D129*D4+E129*E4+F129*F4)/SUM(B4:F4)</f>
        <v>-0.039752852909229794</v>
      </c>
    </row>
    <row r="130" spans="1:9" ht="12.75">
      <c r="A130" t="s">
        <v>88</v>
      </c>
      <c r="B130">
        <f>B90*10000/B62</f>
        <v>0.06764126109465307</v>
      </c>
      <c r="C130">
        <f>C90*10000/C62</f>
        <v>0.04833293209617788</v>
      </c>
      <c r="D130">
        <f>D90*10000/D62</f>
        <v>0.0630127823355839</v>
      </c>
      <c r="E130">
        <f>E90*10000/E62</f>
        <v>0.011310914624947642</v>
      </c>
      <c r="F130">
        <f>F90*10000/F62</f>
        <v>0.24960579329663835</v>
      </c>
      <c r="G130">
        <f>AVERAGE(C130:E130)</f>
        <v>0.04088554301890314</v>
      </c>
      <c r="H130">
        <f>STDEV(C130:E130)</f>
        <v>0.026643357225456157</v>
      </c>
      <c r="I130">
        <f>(B130*B4+C130*C4+D130*D4+E130*E4+F130*F4)/SUM(B4:F4)</f>
        <v>0.07260654396524155</v>
      </c>
    </row>
    <row r="131" spans="1:9" ht="12.75">
      <c r="A131" t="s">
        <v>89</v>
      </c>
      <c r="B131">
        <f>B91*10000/B62</f>
        <v>-0.0036377340110201207</v>
      </c>
      <c r="C131">
        <f>C91*10000/C62</f>
        <v>-0.0506631501681439</v>
      </c>
      <c r="D131">
        <f>D91*10000/D62</f>
        <v>0.03884639680181722</v>
      </c>
      <c r="E131">
        <f>E91*10000/E62</f>
        <v>-0.016420949658209345</v>
      </c>
      <c r="F131">
        <f>F91*10000/F62</f>
        <v>0.0022510573056298074</v>
      </c>
      <c r="G131">
        <f>AVERAGE(C131:E131)</f>
        <v>-0.009412567674845341</v>
      </c>
      <c r="H131">
        <f>STDEV(C131:E131)</f>
        <v>0.045164452982522384</v>
      </c>
      <c r="I131">
        <f>(B131*B4+C131*C4+D131*D4+E131*E4+F131*F4)/SUM(B4:F4)</f>
        <v>-0.007023109342078888</v>
      </c>
    </row>
    <row r="132" spans="1:9" ht="12.75">
      <c r="A132" t="s">
        <v>90</v>
      </c>
      <c r="B132">
        <f>B92*10000/B62</f>
        <v>0.020829220551082044</v>
      </c>
      <c r="C132">
        <f>C92*10000/C62</f>
        <v>0.0032694815850113795</v>
      </c>
      <c r="D132">
        <f>D92*10000/D62</f>
        <v>0.0007694756680170827</v>
      </c>
      <c r="E132">
        <f>E92*10000/E62</f>
        <v>0.005920979583189934</v>
      </c>
      <c r="F132">
        <f>F92*10000/F62</f>
        <v>-0.05326233755124516</v>
      </c>
      <c r="G132">
        <f>AVERAGE(C132:E132)</f>
        <v>0.0033199789454061318</v>
      </c>
      <c r="H132">
        <f>STDEV(C132:E132)</f>
        <v>0.002576123179229873</v>
      </c>
      <c r="I132">
        <f>(B132*B4+C132*C4+D132*D4+E132*E4+F132*F4)/SUM(B4:F4)</f>
        <v>-0.0016930294102154896</v>
      </c>
    </row>
    <row r="133" spans="1:9" ht="12.75">
      <c r="A133" t="s">
        <v>91</v>
      </c>
      <c r="B133">
        <f>B93*10000/B62</f>
        <v>0.0705441137421231</v>
      </c>
      <c r="C133">
        <f>C93*10000/C62</f>
        <v>0.057534779173546095</v>
      </c>
      <c r="D133">
        <f>D93*10000/D62</f>
        <v>0.08605222719986604</v>
      </c>
      <c r="E133">
        <f>E93*10000/E62</f>
        <v>0.07985962505544071</v>
      </c>
      <c r="F133">
        <f>F93*10000/F62</f>
        <v>0.011618329491902167</v>
      </c>
      <c r="G133">
        <f>AVERAGE(C133:E133)</f>
        <v>0.07448221047628428</v>
      </c>
      <c r="H133">
        <f>STDEV(C133:E133)</f>
        <v>0.014999955038284536</v>
      </c>
      <c r="I133">
        <f>(B133*B4+C133*C4+D133*D4+E133*E4+F133*F4)/SUM(B4:F4)</f>
        <v>0.06552386122099409</v>
      </c>
    </row>
    <row r="134" spans="1:9" ht="12.75">
      <c r="A134" t="s">
        <v>92</v>
      </c>
      <c r="B134">
        <f>B94*10000/B62</f>
        <v>0.0005533398301223304</v>
      </c>
      <c r="C134">
        <f>C94*10000/C62</f>
        <v>0.005245686048092068</v>
      </c>
      <c r="D134">
        <f>D94*10000/D62</f>
        <v>0.009650608164754704</v>
      </c>
      <c r="E134">
        <f>E94*10000/E62</f>
        <v>0.011252383878881249</v>
      </c>
      <c r="F134">
        <f>F94*10000/F62</f>
        <v>-0.01775369862164497</v>
      </c>
      <c r="G134">
        <f>AVERAGE(C134:E134)</f>
        <v>0.008716226030576008</v>
      </c>
      <c r="H134">
        <f>STDEV(C134:E134)</f>
        <v>0.0031104512835127486</v>
      </c>
      <c r="I134">
        <f>(B134*B4+C134*C4+D134*D4+E134*E4+F134*F4)/SUM(B4:F4)</f>
        <v>0.004002295645753799</v>
      </c>
    </row>
    <row r="135" spans="1:9" ht="12.75">
      <c r="A135" t="s">
        <v>93</v>
      </c>
      <c r="B135">
        <f>B95*10000/B62</f>
        <v>-0.0009535568327503016</v>
      </c>
      <c r="C135">
        <f>C95*10000/C62</f>
        <v>3.8024874732810986E-05</v>
      </c>
      <c r="D135">
        <f>D95*10000/D62</f>
        <v>-0.003313595499901181</v>
      </c>
      <c r="E135">
        <f>E95*10000/E62</f>
        <v>-0.001157986398906037</v>
      </c>
      <c r="F135">
        <f>F95*10000/F62</f>
        <v>0.004467201299061741</v>
      </c>
      <c r="G135">
        <f>AVERAGE(C135:E135)</f>
        <v>-0.0014778523413581355</v>
      </c>
      <c r="H135">
        <f>STDEV(C135:E135)</f>
        <v>0.0016985509853316158</v>
      </c>
      <c r="I135">
        <f>(B135*B4+C135*C4+D135*D4+E135*E4+F135*F4)/SUM(B4:F4)</f>
        <v>-0.0006086152295128261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hagen</cp:lastModifiedBy>
  <cp:lastPrinted>2004-01-26T05:59:24Z</cp:lastPrinted>
  <dcterms:created xsi:type="dcterms:W3CDTF">2004-01-26T05:59:25Z</dcterms:created>
  <dcterms:modified xsi:type="dcterms:W3CDTF">2004-01-26T09:02:59Z</dcterms:modified>
  <cp:category/>
  <cp:version/>
  <cp:contentType/>
  <cp:contentStatus/>
</cp:coreProperties>
</file>