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580" windowHeight="6795" activeTab="1"/>
  </bookViews>
  <sheets>
    <sheet name="Result_HCMQAP" sheetId="1" r:id="rId1"/>
    <sheet name="Result2_HCMQAP" sheetId="2" r:id="rId2"/>
  </sheets>
  <definedNames>
    <definedName name="_xlnm.Print_Area" localSheetId="0">'Result_HCMQAP'!$A$1:$G$67</definedName>
  </definedNames>
  <calcPr fullCalcOnLoad="1"/>
</workbook>
</file>

<file path=xl/sharedStrings.xml><?xml version="1.0" encoding="utf-8"?>
<sst xmlns="http://schemas.openxmlformats.org/spreadsheetml/2006/main" count="202" uniqueCount="97">
  <si>
    <t xml:space="preserve"> Wed 25/02/2004       14:22:49</t>
  </si>
  <si>
    <t>LISSNER</t>
  </si>
  <si>
    <t>HCMQAP188</t>
  </si>
  <si>
    <t>Aperture2</t>
  </si>
  <si>
    <t>Taupe_quadrupole#4</t>
  </si>
  <si>
    <t>Position</t>
  </si>
  <si>
    <t>Position 1</t>
  </si>
  <si>
    <t>Position 2</t>
  </si>
  <si>
    <t>Position 3</t>
  </si>
  <si>
    <t>Position 4</t>
  </si>
  <si>
    <t>Position 5</t>
  </si>
  <si>
    <t>Integrales</t>
  </si>
  <si>
    <t>Cn (T)</t>
  </si>
  <si>
    <t>Angle (Horiz,Cn)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</si>
  <si>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</si>
  <si>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</si>
  <si>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</si>
  <si>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</si>
  <si>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</si>
  <si>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</si>
  <si>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</si>
  <si>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</si>
  <si>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</si>
  <si>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</si>
  <si>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</si>
  <si>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</si>
  <si>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</si>
  <si>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</si>
  <si>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</si>
  <si>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</si>
  <si>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</si>
  <si>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</si>
  <si>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</si>
  <si>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</si>
  <si>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</si>
  <si>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</si>
  <si>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</si>
  <si>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</si>
  <si>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</si>
  <si>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</si>
  <si>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</si>
  <si>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a13*</t>
  </si>
  <si>
    <t>a14</t>
  </si>
  <si>
    <t>a15</t>
  </si>
  <si>
    <t>Temp taupe (deg)</t>
  </si>
  <si>
    <t>Niv init (mrad)</t>
  </si>
  <si>
    <t>C2 centre (T)</t>
  </si>
  <si>
    <t>Long. Mag. (m)</t>
  </si>
  <si>
    <t>Number of measurement</t>
  </si>
  <si>
    <t>Mean real current</t>
  </si>
  <si>
    <t xml:space="preserve">* = Integral error  ! = Central error           Conclusion : CONTACT CEA           </t>
  </si>
  <si>
    <t>Duration : 31mn</t>
  </si>
  <si>
    <t>Dx moy(m)</t>
  </si>
  <si>
    <t>Dy moy(m)</t>
  </si>
  <si>
    <t>Dx moy (mm)</t>
  </si>
  <si>
    <t>Dy moy (mm)</t>
  </si>
  <si>
    <t>* = Integral error  ! = Central error           Conclusion : CONTACT CEA           Duration : 31mn</t>
  </si>
  <si>
    <t>Dx corrected</t>
  </si>
  <si>
    <t>Dy corrected</t>
  </si>
  <si>
    <t>Integrals</t>
  </si>
  <si>
    <t>Feed down</t>
  </si>
  <si>
    <t>Feed down normalised</t>
  </si>
  <si>
    <t>b1'</t>
  </si>
  <si>
    <t>Central</t>
  </si>
  <si>
    <t>Sigma</t>
  </si>
  <si>
    <t>b2'</t>
  </si>
  <si>
    <t>b3'</t>
  </si>
  <si>
    <t>b4'</t>
  </si>
  <si>
    <t>b5'</t>
  </si>
  <si>
    <t>b6'</t>
  </si>
  <si>
    <t>b7'</t>
  </si>
  <si>
    <t>b8'</t>
  </si>
  <si>
    <t>b9'</t>
  </si>
  <si>
    <t>b10'</t>
  </si>
  <si>
    <t>b11'</t>
  </si>
  <si>
    <t>b12'</t>
  </si>
  <si>
    <t>b13'</t>
  </si>
  <si>
    <t>b14'</t>
  </si>
  <si>
    <t>b15'</t>
  </si>
  <si>
    <t>a1'</t>
  </si>
  <si>
    <t>a2'</t>
  </si>
  <si>
    <t>a3'</t>
  </si>
  <si>
    <t>a4'</t>
  </si>
  <si>
    <t>a5'</t>
  </si>
  <si>
    <t>a6'</t>
  </si>
  <si>
    <t>a7'</t>
  </si>
  <si>
    <t>a8'</t>
  </si>
  <si>
    <t>a9'</t>
  </si>
  <si>
    <t>a10'</t>
  </si>
  <si>
    <t>a11'</t>
  </si>
  <si>
    <t>a12'</t>
  </si>
  <si>
    <t>a13'</t>
  </si>
  <si>
    <t>a14'</t>
  </si>
  <si>
    <t>a15'</t>
  </si>
  <si>
    <t>Coil Waviness</t>
  </si>
  <si>
    <t>alpha</t>
  </si>
  <si>
    <t>beta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</si>
</sst>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  <numFmt numFmtId="173" formatCode="0.#"/>
  </numFmts>
  <fonts count="5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11" fontId="1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172" fontId="1" fillId="0" borderId="8" xfId="0" applyNumberFormat="1" applyFont="1" applyBorder="1" applyAlignment="1">
      <alignment horizontal="left"/>
    </xf>
    <xf numFmtId="1" fontId="1" fillId="0" borderId="8" xfId="0" applyNumberFormat="1" applyFont="1" applyBorder="1" applyAlignment="1">
      <alignment horizontal="left"/>
    </xf>
    <xf numFmtId="172" fontId="2" fillId="0" borderId="8" xfId="0" applyNumberFormat="1" applyFont="1" applyBorder="1" applyAlignment="1">
      <alignment horizontal="left"/>
    </xf>
    <xf numFmtId="172" fontId="1" fillId="0" borderId="9" xfId="0" applyNumberFormat="1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172" fontId="1" fillId="0" borderId="15" xfId="0" applyNumberFormat="1" applyFont="1" applyBorder="1" applyAlignment="1">
      <alignment horizontal="left"/>
    </xf>
    <xf numFmtId="1" fontId="1" fillId="0" borderId="15" xfId="0" applyNumberFormat="1" applyFont="1" applyBorder="1" applyAlignment="1">
      <alignment horizontal="left"/>
    </xf>
    <xf numFmtId="172" fontId="2" fillId="0" borderId="15" xfId="0" applyNumberFormat="1" applyFont="1" applyBorder="1" applyAlignment="1">
      <alignment horizontal="left"/>
    </xf>
    <xf numFmtId="172" fontId="1" fillId="0" borderId="16" xfId="0" applyNumberFormat="1" applyFont="1" applyBorder="1" applyAlignment="1">
      <alignment horizontal="left"/>
    </xf>
    <xf numFmtId="172" fontId="1" fillId="0" borderId="7" xfId="0" applyNumberFormat="1" applyFont="1" applyBorder="1" applyAlignment="1">
      <alignment horizontal="left"/>
    </xf>
    <xf numFmtId="1" fontId="1" fillId="0" borderId="7" xfId="0" applyNumberFormat="1" applyFont="1" applyBorder="1" applyAlignment="1">
      <alignment horizontal="left"/>
    </xf>
    <xf numFmtId="172" fontId="2" fillId="0" borderId="7" xfId="0" applyNumberFormat="1" applyFont="1" applyBorder="1" applyAlignment="1">
      <alignment horizontal="left"/>
    </xf>
    <xf numFmtId="172" fontId="1" fillId="0" borderId="17" xfId="0" applyNumberFormat="1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172" fontId="1" fillId="0" borderId="19" xfId="0" applyNumberFormat="1" applyFont="1" applyBorder="1" applyAlignment="1">
      <alignment horizontal="left"/>
    </xf>
    <xf numFmtId="1" fontId="1" fillId="0" borderId="19" xfId="0" applyNumberFormat="1" applyFont="1" applyBorder="1" applyAlignment="1">
      <alignment horizontal="left"/>
    </xf>
    <xf numFmtId="172" fontId="2" fillId="0" borderId="19" xfId="0" applyNumberFormat="1" applyFont="1" applyBorder="1" applyAlignment="1">
      <alignment horizontal="left"/>
    </xf>
    <xf numFmtId="172" fontId="1" fillId="0" borderId="20" xfId="0" applyNumberFormat="1" applyFont="1" applyBorder="1" applyAlignment="1">
      <alignment horizontal="left"/>
    </xf>
    <xf numFmtId="172" fontId="1" fillId="0" borderId="21" xfId="0" applyNumberFormat="1" applyFont="1" applyBorder="1" applyAlignment="1">
      <alignment horizontal="left"/>
    </xf>
    <xf numFmtId="172" fontId="1" fillId="0" borderId="22" xfId="0" applyNumberFormat="1" applyFont="1" applyBorder="1" applyAlignment="1">
      <alignment horizontal="left"/>
    </xf>
    <xf numFmtId="172" fontId="1" fillId="0" borderId="23" xfId="0" applyNumberFormat="1" applyFont="1" applyBorder="1" applyAlignment="1">
      <alignment horizontal="left"/>
    </xf>
    <xf numFmtId="1" fontId="1" fillId="0" borderId="24" xfId="0" applyNumberFormat="1" applyFont="1" applyBorder="1" applyAlignment="1">
      <alignment horizontal="left"/>
    </xf>
    <xf numFmtId="172" fontId="1" fillId="0" borderId="24" xfId="0" applyNumberFormat="1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172" fontId="1" fillId="0" borderId="26" xfId="0" applyNumberFormat="1" applyFont="1" applyBorder="1" applyAlignment="1">
      <alignment horizontal="left"/>
    </xf>
    <xf numFmtId="172" fontId="1" fillId="0" borderId="27" xfId="0" applyNumberFormat="1" applyFont="1" applyBorder="1" applyAlignment="1">
      <alignment horizontal="left"/>
    </xf>
    <xf numFmtId="172" fontId="1" fillId="0" borderId="28" xfId="0" applyNumberFormat="1" applyFont="1" applyBorder="1" applyAlignment="1">
      <alignment horizontal="left"/>
    </xf>
    <xf numFmtId="172" fontId="1" fillId="0" borderId="29" xfId="0" applyNumberFormat="1" applyFont="1" applyBorder="1" applyAlignment="1">
      <alignment horizontal="left"/>
    </xf>
    <xf numFmtId="172" fontId="4" fillId="0" borderId="19" xfId="0" applyNumberFormat="1" applyFont="1" applyBorder="1" applyAlignment="1">
      <alignment horizontal="left"/>
    </xf>
    <xf numFmtId="1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Result_HCMQAP!$A$8</c:f>
              <c:strCache>
                <c:ptCount val="1"/>
                <c:pt idx="0">
                  <c:v>b3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Result_HCMQAP!$B$8:$F$8</c:f>
              <c:numCache/>
            </c:numRef>
          </c:val>
          <c:smooth val="0"/>
        </c:ser>
        <c:ser>
          <c:idx val="1"/>
          <c:order val="1"/>
          <c:tx>
            <c:strRef>
              <c:f>Result_HCMQAP!$A$23</c:f>
              <c:strCache>
                <c:ptCount val="1"/>
                <c:pt idx="0">
                  <c:v>a3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Result_HCMQAP!$B$23:$F$23</c:f>
              <c:numCache/>
            </c:numRef>
          </c:val>
          <c:smooth val="0"/>
        </c:ser>
        <c:ser>
          <c:idx val="2"/>
          <c:order val="2"/>
          <c:tx>
            <c:strRef>
              <c:f>Result_HCMQAP!$A$11</c:f>
              <c:strCache>
                <c:ptCount val="1"/>
                <c:pt idx="0">
                  <c:v>b6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Result_HCMQAP!$B$11:$F$11</c:f>
              <c:numCache/>
            </c:numRef>
          </c:val>
          <c:smooth val="0"/>
        </c:ser>
        <c:ser>
          <c:idx val="3"/>
          <c:order val="3"/>
          <c:tx>
            <c:strRef>
              <c:f>Result_HCMQAP!$A$26</c:f>
              <c:strCache>
                <c:ptCount val="1"/>
                <c:pt idx="0">
                  <c:v>a6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Result_HCMQAP!$B$26:$F$26</c:f>
              <c:numCache/>
            </c:numRef>
          </c:val>
          <c:smooth val="0"/>
        </c:ser>
        <c:ser>
          <c:idx val="4"/>
          <c:order val="4"/>
          <c:tx>
            <c:strRef>
              <c:f>Result_HCMQAP!$A$9</c:f>
              <c:strCache>
                <c:ptCount val="1"/>
                <c:pt idx="0">
                  <c:v>b4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Result_HCMQAP!$B$9:$F$9</c:f>
              <c:numCache/>
            </c:numRef>
          </c:val>
          <c:smooth val="0"/>
        </c:ser>
        <c:ser>
          <c:idx val="5"/>
          <c:order val="5"/>
          <c:tx>
            <c:strRef>
              <c:f>Result_HCMQAP!$A$24</c:f>
              <c:strCache>
                <c:ptCount val="1"/>
                <c:pt idx="0">
                  <c:v>a4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Result_HCMQAP!$B$24:$F$24</c:f>
              <c:numCache/>
            </c:numRef>
          </c:val>
          <c:smooth val="0"/>
        </c:ser>
        <c:ser>
          <c:idx val="6"/>
          <c:order val="6"/>
          <c:tx>
            <c:strRef>
              <c:f>Result_HCMQAP!$A$10</c:f>
              <c:strCache>
                <c:ptCount val="1"/>
                <c:pt idx="0">
                  <c:v>b5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Result_HCMQAP!$B$10:$F$10</c:f>
              <c:numCache/>
            </c:numRef>
          </c:val>
          <c:smooth val="0"/>
        </c:ser>
        <c:ser>
          <c:idx val="7"/>
          <c:order val="7"/>
          <c:tx>
            <c:strRef>
              <c:f>Result_HCMQAP!$A$25</c:f>
              <c:strCache>
                <c:ptCount val="1"/>
                <c:pt idx="0">
                  <c:v>a5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Result_HCMQAP!$B$25:$F$25</c:f>
              <c:numCache/>
            </c:numRef>
          </c:val>
          <c:smooth val="0"/>
        </c:ser>
        <c:marker val="1"/>
        <c:axId val="64942397"/>
        <c:axId val="47610662"/>
      </c:lineChart>
      <c:catAx>
        <c:axId val="6494239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47610662"/>
        <c:crosses val="autoZero"/>
        <c:auto val="1"/>
        <c:lblOffset val="100"/>
        <c:noMultiLvlLbl val="0"/>
      </c:catAx>
      <c:valAx>
        <c:axId val="476106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Multipôles (unités)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#" sourceLinked="0"/>
        <c:majorTickMark val="out"/>
        <c:minorTickMark val="none"/>
        <c:tickLblPos val="nextTo"/>
        <c:crossAx val="64942397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352425</xdr:colOff>
      <xdr:row>44</xdr:row>
      <xdr:rowOff>9525</xdr:rowOff>
    </xdr:from>
    <xdr:to>
      <xdr:col>6</xdr:col>
      <xdr:colOff>390525</xdr:colOff>
      <xdr:row>63</xdr:row>
      <xdr:rowOff>19050</xdr:rowOff>
    </xdr:to>
    <xdr:graphicFrame>
      <xdr:nvGraphicFramePr>
        <xdr:cNvPr id="1" name="Chart 1"/>
        <xdr:cNvGraphicFramePr/>
      </xdr:nvGraphicFramePr>
      <xdr:xfrm>
        <a:off x="352425" y="6800850"/>
        <a:ext cx="5105400" cy="3086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1">
      <selection activeCell="D39" sqref="D39"/>
    </sheetView>
  </sheetViews>
  <sheetFormatPr defaultColWidth="9.140625" defaultRowHeight="12.75"/>
  <cols>
    <col min="1" max="1" width="14.57421875" style="4" customWidth="1"/>
    <col min="2" max="2" width="12.421875" style="1" customWidth="1"/>
    <col min="3" max="3" width="11.421875" style="1" customWidth="1"/>
    <col min="4" max="4" width="14.7109375" style="1" customWidth="1"/>
    <col min="5" max="16384" width="11.421875" style="1" customWidth="1"/>
  </cols>
  <sheetData>
    <row r="1" spans="1:5" ht="12">
      <c r="A1" s="4" t="s">
        <v>0</v>
      </c>
      <c r="C1" s="1" t="s">
        <v>2</v>
      </c>
      <c r="E1" s="1" t="s">
        <v>3</v>
      </c>
    </row>
    <row r="2" spans="3:5" ht="12.75" thickBot="1">
      <c r="C2" s="1" t="s">
        <v>1</v>
      </c>
      <c r="E2" s="1" t="s">
        <v>4</v>
      </c>
    </row>
    <row r="3" spans="1:7" ht="12">
      <c r="A3" s="1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23" t="s">
        <v>10</v>
      </c>
      <c r="G3" s="33" t="s">
        <v>11</v>
      </c>
    </row>
    <row r="4" spans="1:7" ht="12">
      <c r="A4" s="20" t="s">
        <v>12</v>
      </c>
      <c r="B4" s="12">
        <v>-0.002257</v>
      </c>
      <c r="C4" s="13">
        <v>-0.003757</v>
      </c>
      <c r="D4" s="13">
        <v>-0.003757</v>
      </c>
      <c r="E4" s="13">
        <v>-0.003759</v>
      </c>
      <c r="F4" s="24">
        <v>-0.002086</v>
      </c>
      <c r="G4" s="34">
        <v>-0.01171</v>
      </c>
    </row>
    <row r="5" spans="1:7" ht="12.75" thickBot="1">
      <c r="A5" s="44" t="s">
        <v>13</v>
      </c>
      <c r="B5" s="45">
        <v>5.304243</v>
      </c>
      <c r="C5" s="46">
        <v>2.203859</v>
      </c>
      <c r="D5" s="46">
        <v>-0.102346</v>
      </c>
      <c r="E5" s="46">
        <v>-2.25823</v>
      </c>
      <c r="F5" s="47">
        <v>-5.469533</v>
      </c>
      <c r="G5" s="48">
        <v>2.74705</v>
      </c>
    </row>
    <row r="6" spans="1:7" ht="12.75" thickTop="1">
      <c r="A6" s="6" t="s">
        <v>14</v>
      </c>
      <c r="B6" s="39">
        <v>-84.3615</v>
      </c>
      <c r="C6" s="40">
        <v>-7.029477</v>
      </c>
      <c r="D6" s="40">
        <v>-104.0643</v>
      </c>
      <c r="E6" s="40">
        <v>138.5228</v>
      </c>
      <c r="F6" s="41">
        <v>41.80238</v>
      </c>
      <c r="G6" s="42">
        <v>0.001643956</v>
      </c>
    </row>
    <row r="7" spans="1:7" ht="12">
      <c r="A7" s="20" t="s">
        <v>15</v>
      </c>
      <c r="B7" s="30">
        <v>10000</v>
      </c>
      <c r="C7" s="15">
        <v>10000</v>
      </c>
      <c r="D7" s="15">
        <v>10000</v>
      </c>
      <c r="E7" s="15">
        <v>10000</v>
      </c>
      <c r="F7" s="26">
        <v>10000</v>
      </c>
      <c r="G7" s="36">
        <v>10000</v>
      </c>
    </row>
    <row r="8" spans="1:7" ht="12">
      <c r="A8" s="20" t="s">
        <v>16</v>
      </c>
      <c r="B8" s="29">
        <v>-1.565717</v>
      </c>
      <c r="C8" s="14">
        <v>-0.9475037</v>
      </c>
      <c r="D8" s="14">
        <v>-0.5898518</v>
      </c>
      <c r="E8" s="14">
        <v>-1.11297</v>
      </c>
      <c r="F8" s="25">
        <v>-5.681766</v>
      </c>
      <c r="G8" s="35">
        <v>-1.622942</v>
      </c>
    </row>
    <row r="9" spans="1:7" ht="12">
      <c r="A9" s="20" t="s">
        <v>17</v>
      </c>
      <c r="B9" s="29">
        <v>0.2538453</v>
      </c>
      <c r="C9" s="14">
        <v>0.3729348</v>
      </c>
      <c r="D9" s="14">
        <v>0.4652066</v>
      </c>
      <c r="E9" s="14">
        <v>0.614364</v>
      </c>
      <c r="F9" s="25">
        <v>-0.6604159</v>
      </c>
      <c r="G9" s="35">
        <v>0.298019</v>
      </c>
    </row>
    <row r="10" spans="1:7" ht="12">
      <c r="A10" s="20" t="s">
        <v>18</v>
      </c>
      <c r="B10" s="29">
        <v>-0.01135798</v>
      </c>
      <c r="C10" s="14">
        <v>1.116744</v>
      </c>
      <c r="D10" s="14">
        <v>0.1672481</v>
      </c>
      <c r="E10" s="14">
        <v>1.054661</v>
      </c>
      <c r="F10" s="25">
        <v>0.2171717</v>
      </c>
      <c r="G10" s="35">
        <v>0.5901559</v>
      </c>
    </row>
    <row r="11" spans="1:7" ht="12">
      <c r="A11" s="21" t="s">
        <v>19</v>
      </c>
      <c r="B11" s="31">
        <v>4.727543</v>
      </c>
      <c r="C11" s="16">
        <v>4.306365</v>
      </c>
      <c r="D11" s="16">
        <v>4.081805</v>
      </c>
      <c r="E11" s="16">
        <v>3.546268</v>
      </c>
      <c r="F11" s="27">
        <v>15.69034</v>
      </c>
      <c r="G11" s="37">
        <v>5.650672</v>
      </c>
    </row>
    <row r="12" spans="1:7" ht="12">
      <c r="A12" s="20" t="s">
        <v>20</v>
      </c>
      <c r="B12" s="29">
        <v>-0.096093</v>
      </c>
      <c r="C12" s="14">
        <v>0.2812811</v>
      </c>
      <c r="D12" s="14">
        <v>-0.2387836</v>
      </c>
      <c r="E12" s="14">
        <v>-0.1072485</v>
      </c>
      <c r="F12" s="25">
        <v>-0.6402485</v>
      </c>
      <c r="G12" s="35">
        <v>-0.1149794</v>
      </c>
    </row>
    <row r="13" spans="1:7" ht="12">
      <c r="A13" s="20" t="s">
        <v>21</v>
      </c>
      <c r="B13" s="29">
        <v>-0.02070126</v>
      </c>
      <c r="C13" s="14">
        <v>0.1260016</v>
      </c>
      <c r="D13" s="14">
        <v>0.1670011</v>
      </c>
      <c r="E13" s="14">
        <v>0.02763309</v>
      </c>
      <c r="F13" s="25">
        <v>-0.09329865</v>
      </c>
      <c r="G13" s="35">
        <v>0.06169117</v>
      </c>
    </row>
    <row r="14" spans="1:7" ht="12">
      <c r="A14" s="20" t="s">
        <v>22</v>
      </c>
      <c r="B14" s="29">
        <v>-0.008124722</v>
      </c>
      <c r="C14" s="14">
        <v>0.1380325</v>
      </c>
      <c r="D14" s="14">
        <v>0.0847707</v>
      </c>
      <c r="E14" s="14">
        <v>0.06004807</v>
      </c>
      <c r="F14" s="25">
        <v>0.07226582</v>
      </c>
      <c r="G14" s="35">
        <v>0.07653779</v>
      </c>
    </row>
    <row r="15" spans="1:7" ht="12">
      <c r="A15" s="21" t="s">
        <v>23</v>
      </c>
      <c r="B15" s="31">
        <v>-0.3472303</v>
      </c>
      <c r="C15" s="16">
        <v>-0.1225675</v>
      </c>
      <c r="D15" s="16">
        <v>-0.1285825</v>
      </c>
      <c r="E15" s="16">
        <v>-0.1365229</v>
      </c>
      <c r="F15" s="27">
        <v>-0.3855144</v>
      </c>
      <c r="G15" s="37">
        <v>-0.194968</v>
      </c>
    </row>
    <row r="16" spans="1:7" ht="12">
      <c r="A16" s="20" t="s">
        <v>24</v>
      </c>
      <c r="B16" s="29">
        <v>-0.01533653</v>
      </c>
      <c r="C16" s="14">
        <v>0.02153508</v>
      </c>
      <c r="D16" s="14">
        <v>-0.03819324</v>
      </c>
      <c r="E16" s="14">
        <v>-0.008299317</v>
      </c>
      <c r="F16" s="25">
        <v>-0.06106115</v>
      </c>
      <c r="G16" s="35">
        <v>-0.01637633</v>
      </c>
    </row>
    <row r="17" spans="1:7" ht="12">
      <c r="A17" s="20" t="s">
        <v>25</v>
      </c>
      <c r="B17" s="29">
        <v>-0.02106547</v>
      </c>
      <c r="C17" s="14">
        <v>-0.02059605</v>
      </c>
      <c r="D17" s="14">
        <v>-0.02476538</v>
      </c>
      <c r="E17" s="14">
        <v>-0.003432591</v>
      </c>
      <c r="F17" s="25">
        <v>-0.0313569</v>
      </c>
      <c r="G17" s="35">
        <v>-0.01897394</v>
      </c>
    </row>
    <row r="18" spans="1:7" ht="12">
      <c r="A18" s="20" t="s">
        <v>26</v>
      </c>
      <c r="B18" s="29">
        <v>0.03802898</v>
      </c>
      <c r="C18" s="14">
        <v>0.003801632</v>
      </c>
      <c r="D18" s="14">
        <v>0.0410302</v>
      </c>
      <c r="E18" s="14">
        <v>-0.008722081</v>
      </c>
      <c r="F18" s="25">
        <v>-0.02742345</v>
      </c>
      <c r="G18" s="35">
        <v>0.01051988</v>
      </c>
    </row>
    <row r="19" spans="1:7" ht="12">
      <c r="A19" s="21" t="s">
        <v>27</v>
      </c>
      <c r="B19" s="31">
        <v>-0.1919443</v>
      </c>
      <c r="C19" s="16">
        <v>-0.1694352</v>
      </c>
      <c r="D19" s="16">
        <v>-0.173636</v>
      </c>
      <c r="E19" s="16">
        <v>-0.1611205</v>
      </c>
      <c r="F19" s="27">
        <v>-0.1337466</v>
      </c>
      <c r="G19" s="37">
        <v>-0.1669318</v>
      </c>
    </row>
    <row r="20" spans="1:7" ht="12.75" thickBot="1">
      <c r="A20" s="44" t="s">
        <v>28</v>
      </c>
      <c r="B20" s="45">
        <v>-0.002982611</v>
      </c>
      <c r="C20" s="46">
        <v>-0.00423499</v>
      </c>
      <c r="D20" s="46">
        <v>-0.001748879</v>
      </c>
      <c r="E20" s="46">
        <v>-0.001868881</v>
      </c>
      <c r="F20" s="47">
        <v>0.005985311</v>
      </c>
      <c r="G20" s="48">
        <v>-0.001521353</v>
      </c>
    </row>
    <row r="21" spans="1:7" ht="12.75" thickTop="1">
      <c r="A21" s="6" t="s">
        <v>29</v>
      </c>
      <c r="B21" s="39">
        <v>-121.4168</v>
      </c>
      <c r="C21" s="40">
        <v>134.3281</v>
      </c>
      <c r="D21" s="40">
        <v>-38.32474</v>
      </c>
      <c r="E21" s="40">
        <v>46.66647</v>
      </c>
      <c r="F21" s="41">
        <v>-125.6154</v>
      </c>
      <c r="G21" s="43">
        <v>0.005569781</v>
      </c>
    </row>
    <row r="22" spans="1:7" ht="12">
      <c r="A22" s="20" t="s">
        <v>30</v>
      </c>
      <c r="B22" s="29">
        <v>106.0888</v>
      </c>
      <c r="C22" s="14">
        <v>44.07747</v>
      </c>
      <c r="D22" s="14">
        <v>-2.046918</v>
      </c>
      <c r="E22" s="14">
        <v>-45.16492</v>
      </c>
      <c r="F22" s="25">
        <v>-109.395</v>
      </c>
      <c r="G22" s="36">
        <v>0</v>
      </c>
    </row>
    <row r="23" spans="1:7" ht="12">
      <c r="A23" s="20" t="s">
        <v>31</v>
      </c>
      <c r="B23" s="29">
        <v>-3.627861</v>
      </c>
      <c r="C23" s="14">
        <v>-0.2351419</v>
      </c>
      <c r="D23" s="14">
        <v>-0.5015894</v>
      </c>
      <c r="E23" s="14">
        <v>-0.008539741</v>
      </c>
      <c r="F23" s="25">
        <v>11.26268</v>
      </c>
      <c r="G23" s="35">
        <v>0.8004748</v>
      </c>
    </row>
    <row r="24" spans="1:7" ht="12">
      <c r="A24" s="20" t="s">
        <v>32</v>
      </c>
      <c r="B24" s="29">
        <v>1.979191</v>
      </c>
      <c r="C24" s="14">
        <v>-0.9162618</v>
      </c>
      <c r="D24" s="14">
        <v>-0.1093181</v>
      </c>
      <c r="E24" s="14">
        <v>-0.5900176</v>
      </c>
      <c r="F24" s="25">
        <v>0.2994264</v>
      </c>
      <c r="G24" s="35">
        <v>-0.06269275</v>
      </c>
    </row>
    <row r="25" spans="1:7" ht="12">
      <c r="A25" s="20" t="s">
        <v>33</v>
      </c>
      <c r="B25" s="29">
        <v>-0.7055711</v>
      </c>
      <c r="C25" s="14">
        <v>0.1511954</v>
      </c>
      <c r="D25" s="14">
        <v>0.2369733</v>
      </c>
      <c r="E25" s="14">
        <v>0.07312533</v>
      </c>
      <c r="F25" s="25">
        <v>-2.315951</v>
      </c>
      <c r="G25" s="35">
        <v>-0.3003032</v>
      </c>
    </row>
    <row r="26" spans="1:7" ht="12">
      <c r="A26" s="21" t="s">
        <v>34</v>
      </c>
      <c r="B26" s="31">
        <v>0.5285737</v>
      </c>
      <c r="C26" s="16">
        <v>0.08328252</v>
      </c>
      <c r="D26" s="16">
        <v>-0.3046076</v>
      </c>
      <c r="E26" s="16">
        <v>0.6131066</v>
      </c>
      <c r="F26" s="27">
        <v>1.507668</v>
      </c>
      <c r="G26" s="37">
        <v>0.3721432</v>
      </c>
    </row>
    <row r="27" spans="1:7" ht="12">
      <c r="A27" s="20" t="s">
        <v>35</v>
      </c>
      <c r="B27" s="29">
        <v>-0.001147265</v>
      </c>
      <c r="C27" s="14">
        <v>-0.2523647</v>
      </c>
      <c r="D27" s="14">
        <v>-0.2286828</v>
      </c>
      <c r="E27" s="14">
        <v>0.06237552</v>
      </c>
      <c r="F27" s="25">
        <v>-0.07156096</v>
      </c>
      <c r="G27" s="35">
        <v>-0.1104524</v>
      </c>
    </row>
    <row r="28" spans="1:7" ht="12">
      <c r="A28" s="20" t="s">
        <v>36</v>
      </c>
      <c r="B28" s="29">
        <v>0.289888</v>
      </c>
      <c r="C28" s="14">
        <v>-0.02201185</v>
      </c>
      <c r="D28" s="14">
        <v>0.3363761</v>
      </c>
      <c r="E28" s="14">
        <v>0.3472707</v>
      </c>
      <c r="F28" s="25">
        <v>0.2104962</v>
      </c>
      <c r="G28" s="35">
        <v>0.2292332</v>
      </c>
    </row>
    <row r="29" spans="1:7" ht="12">
      <c r="A29" s="20" t="s">
        <v>37</v>
      </c>
      <c r="B29" s="29">
        <v>0.04917392</v>
      </c>
      <c r="C29" s="14">
        <v>-0.09388447</v>
      </c>
      <c r="D29" s="14">
        <v>0.02455553</v>
      </c>
      <c r="E29" s="14">
        <v>-0.004972517</v>
      </c>
      <c r="F29" s="25">
        <v>-0.01439585</v>
      </c>
      <c r="G29" s="35">
        <v>-0.01269261</v>
      </c>
    </row>
    <row r="30" spans="1:7" ht="12">
      <c r="A30" s="21" t="s">
        <v>38</v>
      </c>
      <c r="B30" s="31">
        <v>0.05419337</v>
      </c>
      <c r="C30" s="16">
        <v>0.06962195</v>
      </c>
      <c r="D30" s="16">
        <v>0.000557861</v>
      </c>
      <c r="E30" s="16">
        <v>-0.03287635</v>
      </c>
      <c r="F30" s="27">
        <v>0.3046807</v>
      </c>
      <c r="G30" s="37">
        <v>0.05749595</v>
      </c>
    </row>
    <row r="31" spans="1:7" ht="12">
      <c r="A31" s="20" t="s">
        <v>39</v>
      </c>
      <c r="B31" s="29">
        <v>0.01099038</v>
      </c>
      <c r="C31" s="14">
        <v>-0.03583375</v>
      </c>
      <c r="D31" s="14">
        <v>-0.03147759</v>
      </c>
      <c r="E31" s="14">
        <v>-0.006124599</v>
      </c>
      <c r="F31" s="25">
        <v>-0.02243614</v>
      </c>
      <c r="G31" s="35">
        <v>-0.0190775</v>
      </c>
    </row>
    <row r="32" spans="1:7" ht="12">
      <c r="A32" s="20" t="s">
        <v>40</v>
      </c>
      <c r="B32" s="29">
        <v>0.02607612</v>
      </c>
      <c r="C32" s="14">
        <v>0.01120508</v>
      </c>
      <c r="D32" s="14">
        <v>0.06190168</v>
      </c>
      <c r="E32" s="14">
        <v>0.06233366</v>
      </c>
      <c r="F32" s="25">
        <v>0.04895581</v>
      </c>
      <c r="G32" s="35">
        <v>0.04289924</v>
      </c>
    </row>
    <row r="33" spans="1:7" ht="12">
      <c r="A33" s="20" t="s">
        <v>41</v>
      </c>
      <c r="B33" s="29">
        <v>0.1226223</v>
      </c>
      <c r="C33" s="14">
        <v>0.02707767</v>
      </c>
      <c r="D33" s="14">
        <v>0.06591474</v>
      </c>
      <c r="E33" s="14">
        <v>0.0670175</v>
      </c>
      <c r="F33" s="25">
        <v>0.06963213</v>
      </c>
      <c r="G33" s="49">
        <v>0.06552919</v>
      </c>
    </row>
    <row r="34" spans="1:7" ht="12">
      <c r="A34" s="21" t="s">
        <v>42</v>
      </c>
      <c r="B34" s="31">
        <v>-0.01497124</v>
      </c>
      <c r="C34" s="16">
        <v>-0.001502258</v>
      </c>
      <c r="D34" s="16">
        <v>-0.001825714</v>
      </c>
      <c r="E34" s="16">
        <v>0.006407292</v>
      </c>
      <c r="F34" s="27">
        <v>-0.02203281</v>
      </c>
      <c r="G34" s="37">
        <v>-0.004369081</v>
      </c>
    </row>
    <row r="35" spans="1:7" ht="12.75" thickBot="1">
      <c r="A35" s="22" t="s">
        <v>43</v>
      </c>
      <c r="B35" s="32">
        <v>-2.461069E-05</v>
      </c>
      <c r="C35" s="17">
        <v>0.001081465</v>
      </c>
      <c r="D35" s="17">
        <v>0.001513624</v>
      </c>
      <c r="E35" s="17">
        <v>-0.001499071</v>
      </c>
      <c r="F35" s="28">
        <v>-0.0001209468</v>
      </c>
      <c r="G35" s="38">
        <v>0.0002438155</v>
      </c>
    </row>
    <row r="36" spans="1:7" ht="12">
      <c r="A36" s="4" t="s">
        <v>44</v>
      </c>
      <c r="B36" s="3">
        <v>19.7876</v>
      </c>
      <c r="C36" s="3">
        <v>19.79065</v>
      </c>
      <c r="D36" s="3">
        <v>19.79065</v>
      </c>
      <c r="E36" s="3">
        <v>19.79065</v>
      </c>
      <c r="F36" s="3">
        <v>19.7937</v>
      </c>
      <c r="G36" s="3"/>
    </row>
    <row r="37" spans="1:6" ht="12">
      <c r="A37" s="4" t="s">
        <v>45</v>
      </c>
      <c r="B37" s="2">
        <v>0.138855</v>
      </c>
      <c r="C37" s="2">
        <v>0.09511312</v>
      </c>
      <c r="D37" s="2">
        <v>0.06713867</v>
      </c>
      <c r="E37" s="2">
        <v>0.03662109</v>
      </c>
      <c r="F37" s="2">
        <v>-0.004069011</v>
      </c>
    </row>
    <row r="38" spans="1:7" ht="12">
      <c r="A38" s="4" t="s">
        <v>52</v>
      </c>
      <c r="B38" s="2">
        <v>0.0001455879</v>
      </c>
      <c r="C38" s="2">
        <v>1.094336E-05</v>
      </c>
      <c r="D38" s="2">
        <v>0.000176896</v>
      </c>
      <c r="E38" s="2">
        <v>-0.0002351256</v>
      </c>
      <c r="F38" s="2">
        <v>-7.339135E-05</v>
      </c>
      <c r="G38" s="2">
        <v>0.0001216937</v>
      </c>
    </row>
    <row r="39" spans="1:7" ht="12.75" thickBot="1">
      <c r="A39" s="4" t="s">
        <v>53</v>
      </c>
      <c r="B39" s="2">
        <v>0.000204864</v>
      </c>
      <c r="C39" s="2">
        <v>-0.0002284059</v>
      </c>
      <c r="D39" s="2">
        <v>6.518827E-05</v>
      </c>
      <c r="E39" s="2">
        <v>-8.039495E-05</v>
      </c>
      <c r="F39" s="2">
        <v>0.0002127433</v>
      </c>
      <c r="G39" s="2">
        <v>0.0008251616</v>
      </c>
    </row>
    <row r="40" spans="2:5" ht="12.75" thickBot="1">
      <c r="B40" s="7" t="s">
        <v>46</v>
      </c>
      <c r="C40" s="8">
        <v>-0.003758</v>
      </c>
      <c r="D40" s="18" t="s">
        <v>47</v>
      </c>
      <c r="E40" s="9">
        <v>3.116471</v>
      </c>
    </row>
    <row r="41" spans="1:6" ht="12">
      <c r="A41" s="5" t="s">
        <v>50</v>
      </c>
      <c r="F41" s="1" t="s">
        <v>51</v>
      </c>
    </row>
    <row r="42" spans="1:6" ht="12">
      <c r="A42" s="4" t="s">
        <v>48</v>
      </c>
      <c r="B42" s="1">
        <v>10</v>
      </c>
      <c r="C42" s="1">
        <v>10</v>
      </c>
      <c r="D42" s="1">
        <v>10</v>
      </c>
      <c r="E42" s="1">
        <v>10</v>
      </c>
      <c r="F42" s="1">
        <v>10</v>
      </c>
    </row>
    <row r="43" spans="1:7" ht="12">
      <c r="A43" s="4" t="s">
        <v>49</v>
      </c>
      <c r="B43" s="1">
        <v>12.516</v>
      </c>
      <c r="C43" s="1">
        <v>12.516</v>
      </c>
      <c r="D43" s="1">
        <v>12.516</v>
      </c>
      <c r="E43" s="1">
        <v>12.516</v>
      </c>
      <c r="F43" s="1">
        <v>12.516</v>
      </c>
      <c r="G43" s="1">
        <v>12.516</v>
      </c>
    </row>
  </sheetData>
  <printOptions/>
  <pageMargins left="0.708661417322835" right="0.708661417322835" top="0.590551181102362" bottom="0.590551181102362" header="0" footer="0.511811023622047"/>
  <pageSetup orientation="portrait" paperSize="9" scale="95" r:id="rId2"/>
  <headerFooter alignWithMargins="0">
    <oddFooter>&amp;L&amp;F&amp;C&amp;J&amp;R&amp;A</oddFooter>
  </headerFooter>
  <rowBreaks count="1" manualBreakCount="1">
    <brk id="67" max="6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5"/>
  <sheetViews>
    <sheetView tabSelected="1" workbookViewId="0" topLeftCell="A1">
      <selection activeCell="A1" sqref="A1"/>
    </sheetView>
  </sheetViews>
  <sheetFormatPr defaultColWidth="9.140625" defaultRowHeight="12.75"/>
  <cols>
    <col min="1" max="1" width="80.28125" style="0" bestFit="1" customWidth="1"/>
    <col min="2" max="2" width="13.140625" style="0" bestFit="1" customWidth="1"/>
    <col min="3" max="3" width="12.57421875" style="0" bestFit="1" customWidth="1"/>
    <col min="4" max="4" width="13.7109375" style="0" bestFit="1" customWidth="1"/>
    <col min="5" max="5" width="18.28125" style="0" bestFit="1" customWidth="1"/>
    <col min="6" max="7" width="13.140625" style="0" bestFit="1" customWidth="1"/>
    <col min="8" max="8" width="12.00390625" style="0" bestFit="1" customWidth="1"/>
    <col min="9" max="9" width="12.57421875" style="0" bestFit="1" customWidth="1"/>
    <col min="10" max="10" width="7.00390625" style="0" bestFit="1" customWidth="1"/>
    <col min="11" max="11" width="12.7109375" style="0" bestFit="1" customWidth="1"/>
  </cols>
  <sheetData>
    <row r="1" spans="1:5" ht="12.7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3" spans="1:7" ht="12.75">
      <c r="A3" t="s">
        <v>5</v>
      </c>
      <c r="B3" t="s">
        <v>6</v>
      </c>
      <c r="C3" t="s">
        <v>7</v>
      </c>
      <c r="D3" t="s">
        <v>8</v>
      </c>
      <c r="E3" t="s">
        <v>9</v>
      </c>
      <c r="F3" t="s">
        <v>10</v>
      </c>
      <c r="G3" t="s">
        <v>11</v>
      </c>
    </row>
    <row r="4" spans="1:7" ht="12.75">
      <c r="A4" t="s">
        <v>12</v>
      </c>
      <c r="B4">
        <v>0.002257</v>
      </c>
      <c r="C4">
        <v>0.003757</v>
      </c>
      <c r="D4">
        <v>0.003757</v>
      </c>
      <c r="E4">
        <v>0.003759</v>
      </c>
      <c r="F4">
        <v>0.002086</v>
      </c>
      <c r="G4">
        <v>0.01171</v>
      </c>
    </row>
    <row r="5" spans="1:7" ht="12.75">
      <c r="A5" t="s">
        <v>13</v>
      </c>
      <c r="B5">
        <v>5.304243</v>
      </c>
      <c r="C5">
        <v>2.203859</v>
      </c>
      <c r="D5">
        <v>-0.102346</v>
      </c>
      <c r="E5">
        <v>-2.25823</v>
      </c>
      <c r="F5">
        <v>-5.469533</v>
      </c>
      <c r="G5">
        <v>2.74705</v>
      </c>
    </row>
    <row r="6" spans="1:7" ht="12.75">
      <c r="A6" t="s">
        <v>14</v>
      </c>
      <c r="B6" s="50">
        <v>-84.3615</v>
      </c>
      <c r="C6" s="50">
        <v>-7.029477</v>
      </c>
      <c r="D6" s="50">
        <v>-104.0643</v>
      </c>
      <c r="E6" s="50">
        <v>138.5228</v>
      </c>
      <c r="F6" s="50">
        <v>41.80238</v>
      </c>
      <c r="G6" s="50">
        <v>0.001643956</v>
      </c>
    </row>
    <row r="7" spans="1:7" ht="12.75">
      <c r="A7" t="s">
        <v>15</v>
      </c>
      <c r="B7" s="50">
        <v>10000</v>
      </c>
      <c r="C7" s="50">
        <v>10000</v>
      </c>
      <c r="D7" s="50">
        <v>10000</v>
      </c>
      <c r="E7" s="50">
        <v>10000</v>
      </c>
      <c r="F7" s="50">
        <v>10000</v>
      </c>
      <c r="G7" s="50">
        <v>10000</v>
      </c>
    </row>
    <row r="8" spans="1:7" ht="12.75">
      <c r="A8" t="s">
        <v>16</v>
      </c>
      <c r="B8" s="50">
        <v>-1.565717</v>
      </c>
      <c r="C8" s="50">
        <v>-0.9475037</v>
      </c>
      <c r="D8" s="50">
        <v>-0.5898518</v>
      </c>
      <c r="E8" s="50">
        <v>-1.11297</v>
      </c>
      <c r="F8" s="50">
        <v>-5.681766</v>
      </c>
      <c r="G8" s="50">
        <v>-1.622942</v>
      </c>
    </row>
    <row r="9" spans="1:7" ht="12.75">
      <c r="A9" t="s">
        <v>17</v>
      </c>
      <c r="B9" s="50">
        <v>0.2538453</v>
      </c>
      <c r="C9" s="50">
        <v>0.3729348</v>
      </c>
      <c r="D9" s="50">
        <v>0.4652066</v>
      </c>
      <c r="E9" s="50">
        <v>0.614364</v>
      </c>
      <c r="F9" s="50">
        <v>-0.6604159</v>
      </c>
      <c r="G9" s="50">
        <v>0.298019</v>
      </c>
    </row>
    <row r="10" spans="1:7" ht="12.75">
      <c r="A10" t="s">
        <v>18</v>
      </c>
      <c r="B10" s="50">
        <v>-0.01135798</v>
      </c>
      <c r="C10" s="50">
        <v>1.116744</v>
      </c>
      <c r="D10" s="50">
        <v>0.1672481</v>
      </c>
      <c r="E10" s="50">
        <v>1.054661</v>
      </c>
      <c r="F10" s="50">
        <v>0.2171717</v>
      </c>
      <c r="G10" s="50">
        <v>0.5901559</v>
      </c>
    </row>
    <row r="11" spans="1:7" ht="12.75">
      <c r="A11" t="s">
        <v>19</v>
      </c>
      <c r="B11" s="50">
        <v>4.727543</v>
      </c>
      <c r="C11" s="50">
        <v>4.306365</v>
      </c>
      <c r="D11" s="50">
        <v>4.081805</v>
      </c>
      <c r="E11" s="50">
        <v>3.546268</v>
      </c>
      <c r="F11" s="50">
        <v>15.69034</v>
      </c>
      <c r="G11" s="50">
        <v>5.650672</v>
      </c>
    </row>
    <row r="12" spans="1:7" ht="12.75">
      <c r="A12" t="s">
        <v>20</v>
      </c>
      <c r="B12" s="50">
        <v>-0.096093</v>
      </c>
      <c r="C12" s="50">
        <v>0.2812811</v>
      </c>
      <c r="D12" s="50">
        <v>-0.2387836</v>
      </c>
      <c r="E12" s="50">
        <v>-0.1072485</v>
      </c>
      <c r="F12" s="50">
        <v>-0.6402485</v>
      </c>
      <c r="G12" s="50">
        <v>-0.1149794</v>
      </c>
    </row>
    <row r="13" spans="1:7" ht="12.75">
      <c r="A13" t="s">
        <v>21</v>
      </c>
      <c r="B13" s="50">
        <v>-0.02070126</v>
      </c>
      <c r="C13" s="50">
        <v>0.1260016</v>
      </c>
      <c r="D13" s="50">
        <v>0.1670011</v>
      </c>
      <c r="E13" s="50">
        <v>0.02763309</v>
      </c>
      <c r="F13" s="50">
        <v>-0.09329865</v>
      </c>
      <c r="G13" s="50">
        <v>0.06169117</v>
      </c>
    </row>
    <row r="14" spans="1:7" ht="12.75">
      <c r="A14" t="s">
        <v>22</v>
      </c>
      <c r="B14" s="50">
        <v>-0.008124722</v>
      </c>
      <c r="C14" s="50">
        <v>0.1380325</v>
      </c>
      <c r="D14" s="50">
        <v>0.0847707</v>
      </c>
      <c r="E14" s="50">
        <v>0.06004807</v>
      </c>
      <c r="F14" s="50">
        <v>0.07226582</v>
      </c>
      <c r="G14" s="50">
        <v>0.07653779</v>
      </c>
    </row>
    <row r="15" spans="1:7" ht="12.75">
      <c r="A15" t="s">
        <v>23</v>
      </c>
      <c r="B15" s="50">
        <v>-0.3472303</v>
      </c>
      <c r="C15" s="50">
        <v>-0.1225675</v>
      </c>
      <c r="D15" s="50">
        <v>-0.1285825</v>
      </c>
      <c r="E15" s="50">
        <v>-0.1365229</v>
      </c>
      <c r="F15" s="50">
        <v>-0.3855144</v>
      </c>
      <c r="G15" s="50">
        <v>-0.194968</v>
      </c>
    </row>
    <row r="16" spans="1:7" ht="12.75">
      <c r="A16" t="s">
        <v>24</v>
      </c>
      <c r="B16" s="50">
        <v>-0.01533653</v>
      </c>
      <c r="C16" s="50">
        <v>0.02153508</v>
      </c>
      <c r="D16" s="50">
        <v>-0.03819324</v>
      </c>
      <c r="E16" s="50">
        <v>-0.008299317</v>
      </c>
      <c r="F16" s="50">
        <v>-0.06106115</v>
      </c>
      <c r="G16" s="50">
        <v>-0.01637633</v>
      </c>
    </row>
    <row r="17" spans="1:7" ht="12.75">
      <c r="A17" t="s">
        <v>25</v>
      </c>
      <c r="B17" s="50">
        <v>-0.02106547</v>
      </c>
      <c r="C17" s="50">
        <v>-0.02059605</v>
      </c>
      <c r="D17" s="50">
        <v>-0.02476538</v>
      </c>
      <c r="E17" s="50">
        <v>-0.003432591</v>
      </c>
      <c r="F17" s="50">
        <v>-0.0313569</v>
      </c>
      <c r="G17" s="50">
        <v>-0.01897394</v>
      </c>
    </row>
    <row r="18" spans="1:7" ht="12.75">
      <c r="A18" t="s">
        <v>26</v>
      </c>
      <c r="B18" s="50">
        <v>0.03802898</v>
      </c>
      <c r="C18" s="50">
        <v>0.003801632</v>
      </c>
      <c r="D18" s="50">
        <v>0.0410302</v>
      </c>
      <c r="E18" s="50">
        <v>-0.008722081</v>
      </c>
      <c r="F18" s="50">
        <v>-0.02742345</v>
      </c>
      <c r="G18" s="50">
        <v>0.01051988</v>
      </c>
    </row>
    <row r="19" spans="1:7" ht="12.75">
      <c r="A19" t="s">
        <v>27</v>
      </c>
      <c r="B19" s="50">
        <v>-0.1919443</v>
      </c>
      <c r="C19" s="50">
        <v>-0.1694352</v>
      </c>
      <c r="D19" s="50">
        <v>-0.173636</v>
      </c>
      <c r="E19" s="50">
        <v>-0.1611205</v>
      </c>
      <c r="F19" s="50">
        <v>-0.1337466</v>
      </c>
      <c r="G19" s="50">
        <v>-0.1669318</v>
      </c>
    </row>
    <row r="20" spans="1:7" ht="12.75">
      <c r="A20" t="s">
        <v>28</v>
      </c>
      <c r="B20" s="50">
        <v>-0.002982611</v>
      </c>
      <c r="C20" s="50">
        <v>-0.00423499</v>
      </c>
      <c r="D20" s="50">
        <v>-0.001748879</v>
      </c>
      <c r="E20" s="50">
        <v>-0.001868881</v>
      </c>
      <c r="F20" s="50">
        <v>0.005985311</v>
      </c>
      <c r="G20" s="50">
        <v>-0.001521353</v>
      </c>
    </row>
    <row r="21" spans="1:7" ht="12.75">
      <c r="A21" t="s">
        <v>29</v>
      </c>
      <c r="B21" s="50">
        <v>-121.4168</v>
      </c>
      <c r="C21" s="50">
        <v>134.3281</v>
      </c>
      <c r="D21" s="50">
        <v>-38.32474</v>
      </c>
      <c r="E21" s="50">
        <v>46.66647</v>
      </c>
      <c r="F21" s="50">
        <v>-125.6154</v>
      </c>
      <c r="G21" s="50">
        <v>0.005569781</v>
      </c>
    </row>
    <row r="22" spans="1:7" ht="12.75">
      <c r="A22" t="s">
        <v>30</v>
      </c>
      <c r="B22" s="50">
        <v>106.0888</v>
      </c>
      <c r="C22" s="50">
        <v>44.07747</v>
      </c>
      <c r="D22" s="50">
        <v>-2.046918</v>
      </c>
      <c r="E22" s="50">
        <v>-45.16492</v>
      </c>
      <c r="F22" s="50">
        <v>-109.395</v>
      </c>
      <c r="G22" s="50">
        <v>0</v>
      </c>
    </row>
    <row r="23" spans="1:7" ht="12.75">
      <c r="A23" t="s">
        <v>31</v>
      </c>
      <c r="B23" s="50">
        <v>-3.627861</v>
      </c>
      <c r="C23" s="50">
        <v>-0.2351419</v>
      </c>
      <c r="D23" s="50">
        <v>-0.5015894</v>
      </c>
      <c r="E23" s="50">
        <v>-0.008539741</v>
      </c>
      <c r="F23" s="50">
        <v>11.26268</v>
      </c>
      <c r="G23" s="50">
        <v>0.8004748</v>
      </c>
    </row>
    <row r="24" spans="1:7" ht="12.75">
      <c r="A24" t="s">
        <v>32</v>
      </c>
      <c r="B24" s="50">
        <v>1.979191</v>
      </c>
      <c r="C24" s="50">
        <v>-0.9162618</v>
      </c>
      <c r="D24" s="50">
        <v>-0.1093181</v>
      </c>
      <c r="E24" s="50">
        <v>-0.5900176</v>
      </c>
      <c r="F24" s="50">
        <v>0.2994264</v>
      </c>
      <c r="G24" s="50">
        <v>-0.06269275</v>
      </c>
    </row>
    <row r="25" spans="1:7" ht="12.75">
      <c r="A25" t="s">
        <v>33</v>
      </c>
      <c r="B25" s="50">
        <v>-0.7055711</v>
      </c>
      <c r="C25" s="50">
        <v>0.1511954</v>
      </c>
      <c r="D25" s="50">
        <v>0.2369733</v>
      </c>
      <c r="E25" s="50">
        <v>0.07312533</v>
      </c>
      <c r="F25" s="50">
        <v>-2.315951</v>
      </c>
      <c r="G25" s="50">
        <v>-0.3003032</v>
      </c>
    </row>
    <row r="26" spans="1:7" ht="12.75">
      <c r="A26" t="s">
        <v>34</v>
      </c>
      <c r="B26" s="50">
        <v>0.5285737</v>
      </c>
      <c r="C26" s="50">
        <v>0.08328252</v>
      </c>
      <c r="D26" s="50">
        <v>-0.3046076</v>
      </c>
      <c r="E26" s="50">
        <v>0.6131066</v>
      </c>
      <c r="F26" s="50">
        <v>1.507668</v>
      </c>
      <c r="G26" s="50">
        <v>0.3721432</v>
      </c>
    </row>
    <row r="27" spans="1:7" ht="12.75">
      <c r="A27" t="s">
        <v>35</v>
      </c>
      <c r="B27" s="50">
        <v>-0.001147265</v>
      </c>
      <c r="C27" s="50">
        <v>-0.2523647</v>
      </c>
      <c r="D27" s="50">
        <v>-0.2286828</v>
      </c>
      <c r="E27" s="50">
        <v>0.06237552</v>
      </c>
      <c r="F27" s="50">
        <v>-0.07156096</v>
      </c>
      <c r="G27" s="50">
        <v>-0.1104524</v>
      </c>
    </row>
    <row r="28" spans="1:7" ht="12.75">
      <c r="A28" t="s">
        <v>36</v>
      </c>
      <c r="B28" s="50">
        <v>0.289888</v>
      </c>
      <c r="C28" s="50">
        <v>-0.02201185</v>
      </c>
      <c r="D28" s="50">
        <v>0.3363761</v>
      </c>
      <c r="E28" s="50">
        <v>0.3472707</v>
      </c>
      <c r="F28" s="50">
        <v>0.2104962</v>
      </c>
      <c r="G28" s="50">
        <v>0.2292332</v>
      </c>
    </row>
    <row r="29" spans="1:7" ht="12.75">
      <c r="A29" t="s">
        <v>37</v>
      </c>
      <c r="B29" s="50">
        <v>0.04917392</v>
      </c>
      <c r="C29" s="50">
        <v>-0.09388447</v>
      </c>
      <c r="D29" s="50">
        <v>0.02455553</v>
      </c>
      <c r="E29" s="50">
        <v>-0.004972517</v>
      </c>
      <c r="F29" s="50">
        <v>-0.01439585</v>
      </c>
      <c r="G29" s="50">
        <v>-0.01269261</v>
      </c>
    </row>
    <row r="30" spans="1:7" ht="12.75">
      <c r="A30" t="s">
        <v>38</v>
      </c>
      <c r="B30" s="50">
        <v>0.05419337</v>
      </c>
      <c r="C30" s="50">
        <v>0.06962195</v>
      </c>
      <c r="D30" s="50">
        <v>0.000557861</v>
      </c>
      <c r="E30" s="50">
        <v>-0.03287635</v>
      </c>
      <c r="F30" s="50">
        <v>0.3046807</v>
      </c>
      <c r="G30" s="50">
        <v>0.05749595</v>
      </c>
    </row>
    <row r="31" spans="1:7" ht="12.75">
      <c r="A31" t="s">
        <v>39</v>
      </c>
      <c r="B31" s="50">
        <v>0.01099038</v>
      </c>
      <c r="C31" s="50">
        <v>-0.03583375</v>
      </c>
      <c r="D31" s="50">
        <v>-0.03147759</v>
      </c>
      <c r="E31" s="50">
        <v>-0.006124599</v>
      </c>
      <c r="F31" s="50">
        <v>-0.02243614</v>
      </c>
      <c r="G31" s="50">
        <v>-0.0190775</v>
      </c>
    </row>
    <row r="32" spans="1:7" ht="12.75">
      <c r="A32" t="s">
        <v>40</v>
      </c>
      <c r="B32" s="50">
        <v>0.02607612</v>
      </c>
      <c r="C32" s="50">
        <v>0.01120508</v>
      </c>
      <c r="D32" s="50">
        <v>0.06190168</v>
      </c>
      <c r="E32" s="50">
        <v>0.06233366</v>
      </c>
      <c r="F32" s="50">
        <v>0.04895581</v>
      </c>
      <c r="G32" s="50">
        <v>0.04289924</v>
      </c>
    </row>
    <row r="33" spans="1:7" ht="12.75">
      <c r="A33" t="s">
        <v>41</v>
      </c>
      <c r="B33" s="50">
        <v>0.1226223</v>
      </c>
      <c r="C33" s="50">
        <v>0.02707767</v>
      </c>
      <c r="D33" s="50">
        <v>0.06591474</v>
      </c>
      <c r="E33" s="50">
        <v>0.0670175</v>
      </c>
      <c r="F33" s="50">
        <v>0.06963213</v>
      </c>
      <c r="G33" s="50">
        <v>0.06552919</v>
      </c>
    </row>
    <row r="34" spans="1:7" ht="12.75">
      <c r="A34" t="s">
        <v>42</v>
      </c>
      <c r="B34" s="50">
        <v>-0.01497124</v>
      </c>
      <c r="C34" s="50">
        <v>-0.001502258</v>
      </c>
      <c r="D34" s="50">
        <v>-0.001825714</v>
      </c>
      <c r="E34" s="50">
        <v>0.006407292</v>
      </c>
      <c r="F34" s="50">
        <v>-0.02203281</v>
      </c>
      <c r="G34" s="50">
        <v>-0.004369081</v>
      </c>
    </row>
    <row r="35" spans="1:7" ht="12.75">
      <c r="A35" t="s">
        <v>43</v>
      </c>
      <c r="B35" s="50">
        <v>-2.461069E-05</v>
      </c>
      <c r="C35" s="50">
        <v>0.001081465</v>
      </c>
      <c r="D35" s="50">
        <v>0.001513624</v>
      </c>
      <c r="E35" s="50">
        <v>-0.001499071</v>
      </c>
      <c r="F35" s="50">
        <v>-0.0001209468</v>
      </c>
      <c r="G35" s="50">
        <v>0.0002438155</v>
      </c>
    </row>
    <row r="36" spans="1:6" ht="12.75">
      <c r="A36" t="s">
        <v>44</v>
      </c>
      <c r="B36" s="50">
        <v>19.7876</v>
      </c>
      <c r="C36" s="50">
        <v>19.79065</v>
      </c>
      <c r="D36" s="50">
        <v>19.79065</v>
      </c>
      <c r="E36" s="50">
        <v>19.79065</v>
      </c>
      <c r="F36" s="50">
        <v>19.7937</v>
      </c>
    </row>
    <row r="37" spans="1:6" ht="12.75">
      <c r="A37" t="s">
        <v>45</v>
      </c>
      <c r="B37" s="50">
        <v>0.138855</v>
      </c>
      <c r="C37" s="50">
        <v>0.09511312</v>
      </c>
      <c r="D37" s="50">
        <v>0.06713867</v>
      </c>
      <c r="E37" s="50">
        <v>0.03662109</v>
      </c>
      <c r="F37" s="50">
        <v>-0.004069011</v>
      </c>
    </row>
    <row r="38" spans="1:7" ht="12.75">
      <c r="A38" t="s">
        <v>54</v>
      </c>
      <c r="B38" s="50">
        <v>0.0001455879</v>
      </c>
      <c r="C38" s="50">
        <v>1.094336E-05</v>
      </c>
      <c r="D38" s="50">
        <v>0.000176896</v>
      </c>
      <c r="E38" s="50">
        <v>-0.0002351256</v>
      </c>
      <c r="F38" s="50">
        <v>-7.339135E-05</v>
      </c>
      <c r="G38" s="50">
        <v>0.0001216937</v>
      </c>
    </row>
    <row r="39" spans="1:7" ht="12.75">
      <c r="A39" t="s">
        <v>55</v>
      </c>
      <c r="B39" s="50">
        <v>0.000204864</v>
      </c>
      <c r="C39" s="50">
        <v>-0.0002284059</v>
      </c>
      <c r="D39" s="50">
        <v>6.518827E-05</v>
      </c>
      <c r="E39" s="50">
        <v>-8.039495E-05</v>
      </c>
      <c r="F39" s="50">
        <v>0.0002127433</v>
      </c>
      <c r="G39" s="50">
        <v>0.0008251616</v>
      </c>
    </row>
    <row r="40" spans="2:5" ht="12.75">
      <c r="B40" t="s">
        <v>46</v>
      </c>
      <c r="C40">
        <v>-0.003758</v>
      </c>
      <c r="D40" t="s">
        <v>47</v>
      </c>
      <c r="E40">
        <v>3.116471</v>
      </c>
    </row>
    <row r="42" ht="12.75">
      <c r="A42" t="s">
        <v>56</v>
      </c>
    </row>
    <row r="43" spans="1:6" ht="12.75">
      <c r="A43" t="s">
        <v>48</v>
      </c>
      <c r="B43">
        <v>10</v>
      </c>
      <c r="C43">
        <v>10</v>
      </c>
      <c r="D43">
        <v>10</v>
      </c>
      <c r="E43">
        <v>10</v>
      </c>
      <c r="F43">
        <v>10</v>
      </c>
    </row>
    <row r="44" spans="1:10" ht="12.75">
      <c r="A44" t="s">
        <v>49</v>
      </c>
      <c r="B44">
        <v>12.516</v>
      </c>
      <c r="C44">
        <v>12.516</v>
      </c>
      <c r="D44">
        <v>12.516</v>
      </c>
      <c r="E44">
        <v>12.516</v>
      </c>
      <c r="F44">
        <v>12.516</v>
      </c>
      <c r="J44">
        <v>12.516</v>
      </c>
    </row>
    <row r="50" spans="1:7" ht="12.75">
      <c r="A50" t="s">
        <v>57</v>
      </c>
      <c r="B50">
        <f>-0.017/(B7*B7+B22*B22)*(B21*B22+B6*B7)</f>
        <v>0.00014558792796514545</v>
      </c>
      <c r="C50">
        <f>-0.017/(C7*C7+C22*C22)*(C21*C22+C6*C7)</f>
        <v>1.0943355014298051E-05</v>
      </c>
      <c r="D50">
        <f>-0.017/(D7*D7+D22*D22)*(D21*D22+D6*D7)</f>
        <v>0.00017689596649625742</v>
      </c>
      <c r="E50">
        <f>-0.017/(E7*E7+E22*E22)*(E21*E22+E6*E7)</f>
        <v>-0.00023512565688694665</v>
      </c>
      <c r="F50">
        <f>-0.017/(F7*F7+F22*F22)*(F21*F22+F6*F7)</f>
        <v>-7.33913514978369E-05</v>
      </c>
      <c r="G50">
        <f>(B50*B$4+C50*C$4+D50*D$4+E50*E$4+F50*F$4)/SUM(B$4:F$4)</f>
        <v>-1.6825173732262706E-07</v>
      </c>
    </row>
    <row r="51" spans="1:7" ht="12.75">
      <c r="A51" t="s">
        <v>58</v>
      </c>
      <c r="B51">
        <f>-0.017/(B7*B7+B22*B22)*(B21*B7-B6*B22)</f>
        <v>0.00020486403514276914</v>
      </c>
      <c r="C51">
        <f>-0.017/(C7*C7+C22*C22)*(C21*C7-C6*C22)</f>
        <v>-0.00022840600554023421</v>
      </c>
      <c r="D51">
        <f>-0.017/(D7*D7+D22*D22)*(D21*D7-D6*D22)</f>
        <v>6.518826715379485E-05</v>
      </c>
      <c r="E51">
        <f>-0.017/(E7*E7+E22*E22)*(E21*E7-E6*E22)</f>
        <v>-8.039494214832464E-05</v>
      </c>
      <c r="F51">
        <f>-0.017/(F7*F7+F22*F22)*(F21*F7-F6*F22)</f>
        <v>0.0002127433153102894</v>
      </c>
      <c r="G51">
        <f>(B51*B$4+C51*C$4+D51*D$4+E51*E$4+F51*F$4)/SUM(B$4:F$4)</f>
        <v>-5.925299435778256E-07</v>
      </c>
    </row>
    <row r="58" ht="12.75">
      <c r="A58" t="s">
        <v>60</v>
      </c>
    </row>
    <row r="60" spans="2:6" ht="12.75">
      <c r="B60" t="s">
        <v>6</v>
      </c>
      <c r="C60" t="s">
        <v>7</v>
      </c>
      <c r="D60" t="s">
        <v>8</v>
      </c>
      <c r="E60" t="s">
        <v>9</v>
      </c>
      <c r="F60" t="s">
        <v>10</v>
      </c>
    </row>
    <row r="61" spans="1:6" ht="12.75">
      <c r="A61" t="s">
        <v>62</v>
      </c>
      <c r="B61">
        <f>B6+(1/0.017)*(B7*B50-B22*B51)</f>
        <v>0</v>
      </c>
      <c r="C61">
        <f>C6+(1/0.017)*(C7*C50-C22*C51)</f>
        <v>0</v>
      </c>
      <c r="D61">
        <f>D6+(1/0.017)*(D7*D50-D22*D51)</f>
        <v>0</v>
      </c>
      <c r="E61">
        <f>E6+(1/0.017)*(E7*E50-E22*E51)</f>
        <v>0</v>
      </c>
      <c r="F61">
        <f>F6+(1/0.017)*(F7*F50-F22*F51)</f>
        <v>0</v>
      </c>
    </row>
    <row r="62" spans="1:6" ht="12.75">
      <c r="A62" t="s">
        <v>65</v>
      </c>
      <c r="B62">
        <f>B7+(2/0.017)*(B8*B50-B23*B51)</f>
        <v>10000.060619852893</v>
      </c>
      <c r="C62">
        <f>C7+(2/0.017)*(C8*C50-C23*C51)</f>
        <v>9999.992461565707</v>
      </c>
      <c r="D62">
        <f>D7+(2/0.017)*(D8*D50-D23*D51)</f>
        <v>9999.991571216418</v>
      </c>
      <c r="E62">
        <f>E7+(2/0.017)*(E8*E50-E23*E51)</f>
        <v>10000.030706029454</v>
      </c>
      <c r="F62">
        <f>F7+(2/0.017)*(F8*F50-F23*F51)</f>
        <v>9999.767168541548</v>
      </c>
    </row>
    <row r="63" spans="1:6" ht="12.75">
      <c r="A63" t="s">
        <v>66</v>
      </c>
      <c r="B63">
        <f>B8+(3/0.017)*(B9*B50-B24*B51)</f>
        <v>-1.6307478664695698</v>
      </c>
      <c r="C63">
        <f>C8+(3/0.017)*(C9*C50-C24*C51)</f>
        <v>-0.9837152070329739</v>
      </c>
      <c r="D63">
        <f>D8+(3/0.017)*(D9*D50-D24*D51)</f>
        <v>-0.5740719008291206</v>
      </c>
      <c r="E63">
        <f>E8+(3/0.017)*(E9*E50-E24*E51)</f>
        <v>-1.146832441744621</v>
      </c>
      <c r="F63">
        <f>F8+(3/0.017)*(F9*F50-F24*F51)</f>
        <v>-5.684454026395723</v>
      </c>
    </row>
    <row r="64" spans="1:6" ht="12.75">
      <c r="A64" t="s">
        <v>67</v>
      </c>
      <c r="B64">
        <f>B9+(4/0.017)*(B10*B50-B25*B51)</f>
        <v>0.28746707831813006</v>
      </c>
      <c r="C64">
        <f>C9+(4/0.017)*(C10*C50-C25*C51)</f>
        <v>0.3839359443346224</v>
      </c>
      <c r="D64">
        <f>D9+(4/0.017)*(D10*D50-D25*D51)</f>
        <v>0.46853310247186974</v>
      </c>
      <c r="E64">
        <f>E9+(4/0.017)*(E10*E50-E25*E51)</f>
        <v>0.5573995402957372</v>
      </c>
      <c r="F64">
        <f>F9+(4/0.017)*(F10*F50-F25*F51)</f>
        <v>-0.5482360013491535</v>
      </c>
    </row>
    <row r="65" spans="1:6" ht="12.75">
      <c r="A65" t="s">
        <v>68</v>
      </c>
      <c r="B65">
        <f>B10+(5/0.017)*(B11*B50-B26*B51)</f>
        <v>0.15922656373052474</v>
      </c>
      <c r="C65">
        <f>C10+(5/0.017)*(C11*C50-C26*C51)</f>
        <v>1.136199384923727</v>
      </c>
      <c r="D65">
        <f>D10+(5/0.017)*(D11*D50-D26*D51)</f>
        <v>0.3854574182735684</v>
      </c>
      <c r="E65">
        <f>E10+(5/0.017)*(E11*E50-E26*E51)</f>
        <v>0.8239174931295876</v>
      </c>
      <c r="F65">
        <f>F10+(5/0.017)*(F11*F50-F26*F51)</f>
        <v>-0.21585228434347173</v>
      </c>
    </row>
    <row r="66" spans="1:6" ht="12.75">
      <c r="A66" t="s">
        <v>69</v>
      </c>
      <c r="B66">
        <f>B11+(6/0.017)*(B12*B50-B27*B51)</f>
        <v>4.722688312673643</v>
      </c>
      <c r="C66">
        <f>C11+(6/0.017)*(C12*C50-C27*C51)</f>
        <v>4.287107310306972</v>
      </c>
      <c r="D66">
        <f>D11+(6/0.017)*(D12*D50-D27*D51)</f>
        <v>4.072158263442737</v>
      </c>
      <c r="E66">
        <f>E11+(6/0.017)*(E12*E50-E27*E51)</f>
        <v>3.5569379589415924</v>
      </c>
      <c r="F66">
        <f>F11+(6/0.017)*(F12*F50-F27*F51)</f>
        <v>15.712297465383525</v>
      </c>
    </row>
    <row r="67" spans="1:6" ht="12.75">
      <c r="A67" t="s">
        <v>70</v>
      </c>
      <c r="B67">
        <f>B12+(7/0.017)*(B13*B50-B28*B51)</f>
        <v>-0.12178772663434963</v>
      </c>
      <c r="C67">
        <f>C12+(7/0.017)*(C13*C50-C28*C51)</f>
        <v>0.2797786700327548</v>
      </c>
      <c r="D67">
        <f>D12+(7/0.017)*(D13*D50-D28*D51)</f>
        <v>-0.23564840462138792</v>
      </c>
      <c r="E67">
        <f>E12+(7/0.017)*(E13*E50-E28*E51)</f>
        <v>-0.09842785789484149</v>
      </c>
      <c r="F67">
        <f>F12+(7/0.017)*(F13*F50-F28*F51)</f>
        <v>-0.6558685245895622</v>
      </c>
    </row>
    <row r="68" spans="1:6" ht="12.75">
      <c r="A68" t="s">
        <v>71</v>
      </c>
      <c r="B68">
        <f>B13+(8/0.017)*(B14*B50-B29*B51)</f>
        <v>-0.025998591348828495</v>
      </c>
      <c r="C68">
        <f>C13+(8/0.017)*(C14*C50-C29*C51)</f>
        <v>0.11662125264755253</v>
      </c>
      <c r="D68">
        <f>D13+(8/0.017)*(D14*D50-D29*D51)</f>
        <v>0.17330456468579825</v>
      </c>
      <c r="E68">
        <f>E13+(8/0.017)*(E14*E50-E29*E51)</f>
        <v>0.020800804296428273</v>
      </c>
      <c r="F68">
        <f>F13+(8/0.017)*(F14*F50-F29*F51)</f>
        <v>-0.0943532689840893</v>
      </c>
    </row>
    <row r="69" spans="1:6" ht="12.75">
      <c r="A69" t="s">
        <v>72</v>
      </c>
      <c r="B69">
        <f>B14+(9/0.017)*(B15*B50-B30*B51)</f>
        <v>-0.0407655050140652</v>
      </c>
      <c r="C69">
        <f>C14+(9/0.017)*(C15*C50-C30*C51)</f>
        <v>0.14574114391090368</v>
      </c>
      <c r="D69">
        <f>D14+(9/0.017)*(D15*D50-D30*D51)</f>
        <v>0.07270959268028417</v>
      </c>
      <c r="E69">
        <f>E14+(9/0.017)*(E15*E50-E30*E51)</f>
        <v>0.07564292285745974</v>
      </c>
      <c r="F69">
        <f>F14+(9/0.017)*(F15*F50-F30*F51)</f>
        <v>0.052928865028197755</v>
      </c>
    </row>
    <row r="70" spans="1:6" ht="12.75">
      <c r="A70" t="s">
        <v>73</v>
      </c>
      <c r="B70">
        <f>B15+(10/0.017)*(B16*B50-B31*B51)</f>
        <v>-0.34986815130554566</v>
      </c>
      <c r="C70">
        <f>C15+(10/0.017)*(C16*C50-C31*C51)</f>
        <v>-0.12724336922078003</v>
      </c>
      <c r="D70">
        <f>D15+(10/0.017)*(D16*D50-D31*D51)</f>
        <v>-0.13134971209243876</v>
      </c>
      <c r="E70">
        <f>E15+(10/0.017)*(E16*E50-E31*E51)</f>
        <v>-0.13566466730644042</v>
      </c>
      <c r="F70">
        <f>F15+(10/0.017)*(F16*F50-F31*F51)</f>
        <v>-0.38007057698301294</v>
      </c>
    </row>
    <row r="71" spans="1:6" ht="12.75">
      <c r="A71" t="s">
        <v>74</v>
      </c>
      <c r="B71">
        <f>B16+(11/0.017)*(B17*B50-B32*B51)</f>
        <v>-0.020777607071927585</v>
      </c>
      <c r="C71">
        <f>C16+(11/0.017)*(C17*C50-C32*C51)</f>
        <v>0.023045262026628346</v>
      </c>
      <c r="D71">
        <f>D16+(11/0.017)*(D17*D50-D32*D51)</f>
        <v>-0.04363898999543611</v>
      </c>
      <c r="E71">
        <f>E16+(11/0.017)*(E17*E50-E32*E51)</f>
        <v>-0.004534469162575404</v>
      </c>
      <c r="F71">
        <f>F16+(11/0.017)*(F17*F50-F32*F51)</f>
        <v>-0.06631118862273525</v>
      </c>
    </row>
    <row r="72" spans="1:6" ht="12.75">
      <c r="A72" t="s">
        <v>75</v>
      </c>
      <c r="B72">
        <f>B17+(12/0.017)*(B18*B50-B33*B51)</f>
        <v>-0.03488970913575945</v>
      </c>
      <c r="C72">
        <f>C17+(12/0.017)*(C18*C50-C33*C51)</f>
        <v>-0.01620101113930846</v>
      </c>
      <c r="D72">
        <f>D17+(12/0.017)*(D18*D50-D33*D51)</f>
        <v>-0.022675114679499897</v>
      </c>
      <c r="E72">
        <f>E17+(12/0.017)*(E18*E50-E33*E51)</f>
        <v>0.0018182229246857663</v>
      </c>
      <c r="F72">
        <f>F17+(12/0.017)*(F18*F50-F33*F51)</f>
        <v>-0.040392989033000266</v>
      </c>
    </row>
    <row r="73" spans="1:6" ht="12.75">
      <c r="A73" t="s">
        <v>76</v>
      </c>
      <c r="B73">
        <f>B18+(13/0.017)*(B19*B50-B34*B51)</f>
        <v>0.01900485319441278</v>
      </c>
      <c r="C73">
        <f>C18+(13/0.017)*(C19*C50-C34*C51)</f>
        <v>0.002121332833549241</v>
      </c>
      <c r="D73">
        <f>D18+(13/0.017)*(D19*D50-D34*D51)</f>
        <v>0.017632881894979153</v>
      </c>
      <c r="E73">
        <f>E18+(13/0.017)*(E19*E50-E34*E51)</f>
        <v>0.020641613383033483</v>
      </c>
      <c r="F73">
        <f>F18+(13/0.017)*(F19*F50-F34*F51)</f>
        <v>-0.016332785405638248</v>
      </c>
    </row>
    <row r="74" spans="1:6" ht="12.75">
      <c r="A74" t="s">
        <v>77</v>
      </c>
      <c r="B74">
        <f>B19+(14/0.017)*(B20*B50-B35*B51)</f>
        <v>-0.19229775084365708</v>
      </c>
      <c r="C74">
        <f>C19+(14/0.017)*(C20*C50-C35*C51)</f>
        <v>-0.16926994391622271</v>
      </c>
      <c r="D74">
        <f>D19+(14/0.017)*(D20*D50-D35*D51)</f>
        <v>-0.17397203307843612</v>
      </c>
      <c r="E74">
        <f>E19+(14/0.017)*(E20*E50-E35*E51)</f>
        <v>-0.16085787305586693</v>
      </c>
      <c r="F74">
        <f>F19+(14/0.017)*(F20*F50-F35*F51)</f>
        <v>-0.13408716189194317</v>
      </c>
    </row>
    <row r="75" spans="1:6" ht="12.75">
      <c r="A75" t="s">
        <v>78</v>
      </c>
      <c r="B75" s="50">
        <f>B20</f>
        <v>-0.002982611</v>
      </c>
      <c r="C75" s="50">
        <f>C20</f>
        <v>-0.00423499</v>
      </c>
      <c r="D75" s="50">
        <f>D20</f>
        <v>-0.001748879</v>
      </c>
      <c r="E75" s="50">
        <f>E20</f>
        <v>-0.001868881</v>
      </c>
      <c r="F75" s="50">
        <f>F20</f>
        <v>0.005985311</v>
      </c>
    </row>
    <row r="78" ht="12.75">
      <c r="A78" t="s">
        <v>60</v>
      </c>
    </row>
    <row r="80" spans="2:6" ht="12.75">
      <c r="B80" t="s">
        <v>6</v>
      </c>
      <c r="C80" t="s">
        <v>7</v>
      </c>
      <c r="D80" t="s">
        <v>8</v>
      </c>
      <c r="E80" t="s">
        <v>9</v>
      </c>
      <c r="F80" t="s">
        <v>10</v>
      </c>
    </row>
    <row r="81" spans="1:6" ht="12.75">
      <c r="A81" t="s">
        <v>79</v>
      </c>
      <c r="B81">
        <f>B21+(1/0.017)*(B7*B51+B22*B50)</f>
        <v>0</v>
      </c>
      <c r="C81">
        <f>C21+(1/0.017)*(C7*C51+C22*C50)</f>
        <v>0</v>
      </c>
      <c r="D81">
        <f>D21+(1/0.017)*(D7*D51+D22*D50)</f>
        <v>0</v>
      </c>
      <c r="E81">
        <f>E21+(1/0.017)*(E7*E51+E22*E50)</f>
        <v>0</v>
      </c>
      <c r="F81">
        <f>F21+(1/0.017)*(F7*F51+F22*F50)</f>
        <v>0</v>
      </c>
    </row>
    <row r="82" spans="1:6" ht="12.75">
      <c r="A82" t="s">
        <v>80</v>
      </c>
      <c r="B82">
        <f>B22+(2/0.017)*(B8*B51+B23*B50)</f>
        <v>105.98892566253564</v>
      </c>
      <c r="C82">
        <f>C22+(2/0.017)*(C8*C51+C23*C50)</f>
        <v>44.10262791694837</v>
      </c>
      <c r="D82">
        <f>D22+(2/0.017)*(D8*D51+D23*D50)</f>
        <v>-2.0618804186372732</v>
      </c>
      <c r="E82">
        <f>E22+(2/0.017)*(E8*E51+E23*E50)</f>
        <v>-45.15415705047352</v>
      </c>
      <c r="F82">
        <f>F22+(2/0.017)*(F8*F51+F23*F50)</f>
        <v>-109.63445188733469</v>
      </c>
    </row>
    <row r="83" spans="1:6" ht="12.75">
      <c r="A83" t="s">
        <v>81</v>
      </c>
      <c r="B83">
        <f>B23+(3/0.017)*(B9*B51+B24*B50)</f>
        <v>-3.567834513671066</v>
      </c>
      <c r="C83">
        <f>C23+(3/0.017)*(C9*C51+C24*C50)</f>
        <v>-0.2519432281455975</v>
      </c>
      <c r="D83">
        <f>D23+(3/0.017)*(D9*D51+D24*D50)</f>
        <v>-0.49965032685279864</v>
      </c>
      <c r="E83">
        <f>E23+(3/0.017)*(E9*E51+E24*E50)</f>
        <v>0.007225526800619959</v>
      </c>
      <c r="F83">
        <f>F23+(3/0.017)*(F9*F51+F24*F50)</f>
        <v>11.234008051255335</v>
      </c>
    </row>
    <row r="84" spans="1:6" ht="12.75">
      <c r="A84" t="s">
        <v>82</v>
      </c>
      <c r="B84">
        <f>B24+(4/0.017)*(B10*B51+B25*B50)</f>
        <v>1.9544734762129508</v>
      </c>
      <c r="C84">
        <f>C24+(4/0.017)*(C10*C51+C25*C50)</f>
        <v>-0.9758892003087751</v>
      </c>
      <c r="D84">
        <f>D24+(4/0.017)*(D10*D51+D25*D50)</f>
        <v>-0.09688933887974772</v>
      </c>
      <c r="E84">
        <f>E24+(4/0.017)*(E10*E51+E25*E50)</f>
        <v>-0.6140136120782163</v>
      </c>
      <c r="F84">
        <f>F24+(4/0.017)*(F10*F51+F25*F50)</f>
        <v>0.3502905414923149</v>
      </c>
    </row>
    <row r="85" spans="1:6" ht="12.75">
      <c r="A85" t="s">
        <v>83</v>
      </c>
      <c r="B85">
        <f>B25+(5/0.017)*(B11*B51+B26*B50)</f>
        <v>-0.3980836043968169</v>
      </c>
      <c r="C85">
        <f>C25+(5/0.017)*(C11*C51+C26*C50)</f>
        <v>-0.13783055231336042</v>
      </c>
      <c r="D85">
        <f>D25+(5/0.017)*(D11*D51+D26*D50)</f>
        <v>0.29938563500164417</v>
      </c>
      <c r="E85">
        <f>E25+(5/0.017)*(E11*E51+E26*E50)</f>
        <v>-0.053127347285052154</v>
      </c>
      <c r="F85">
        <f>F25+(5/0.017)*(F11*F51+F26*F50)</f>
        <v>-1.3667259535836456</v>
      </c>
    </row>
    <row r="86" spans="1:6" ht="12.75">
      <c r="A86" t="s">
        <v>84</v>
      </c>
      <c r="B86">
        <f>B26+(6/0.017)*(B12*B51+B27*B50)</f>
        <v>0.5215667490600644</v>
      </c>
      <c r="C86">
        <f>C26+(6/0.017)*(C12*C51+C27*C50)</f>
        <v>0.05963263447406823</v>
      </c>
      <c r="D86">
        <f>D26+(6/0.017)*(D12*D51+D27*D50)</f>
        <v>-0.3243789955420524</v>
      </c>
      <c r="E86">
        <f>E26+(6/0.017)*(E12*E51+E27*E50)</f>
        <v>0.6109734771197634</v>
      </c>
      <c r="F86">
        <f>F26+(6/0.017)*(F12*F51+F27*F50)</f>
        <v>1.461448011902274</v>
      </c>
    </row>
    <row r="87" spans="1:6" ht="12.75">
      <c r="A87" t="s">
        <v>85</v>
      </c>
      <c r="B87">
        <f>B27+(7/0.017)*(B13*B51+B28*B50)</f>
        <v>0.014484661308279021</v>
      </c>
      <c r="C87">
        <f>C27+(7/0.017)*(C13*C51+C28*C50)</f>
        <v>-0.26431427879160285</v>
      </c>
      <c r="D87">
        <f>D27+(7/0.017)*(D13*D51+D28*D50)</f>
        <v>-0.19969864626690378</v>
      </c>
      <c r="E87">
        <f>E27+(7/0.017)*(E13*E51+E28*E50)</f>
        <v>0.027839244418286196</v>
      </c>
      <c r="F87">
        <f>F27+(7/0.017)*(F13*F51+F28*F50)</f>
        <v>-0.08609512782511372</v>
      </c>
    </row>
    <row r="88" spans="1:6" ht="12.75">
      <c r="A88" t="s">
        <v>86</v>
      </c>
      <c r="B88">
        <f>B28+(8/0.017)*(B14*B51+B29*B50)</f>
        <v>0.29247372507736025</v>
      </c>
      <c r="C88">
        <f>C28+(8/0.017)*(C14*C51+C29*C50)</f>
        <v>-0.03733178555071604</v>
      </c>
      <c r="D88">
        <f>D28+(8/0.017)*(D14*D51+D29*D50)</f>
        <v>0.34102072552969037</v>
      </c>
      <c r="E88">
        <f>E28+(8/0.017)*(E14*E51+E29*E50)</f>
        <v>0.34554910245281784</v>
      </c>
      <c r="F88">
        <f>F28+(8/0.017)*(F14*F51+F29*F50)</f>
        <v>0.21822824753782435</v>
      </c>
    </row>
    <row r="89" spans="1:6" ht="12.75">
      <c r="A89" t="s">
        <v>87</v>
      </c>
      <c r="B89">
        <f>B29+(9/0.017)*(B15*B51+B30*B50)</f>
        <v>0.01569122003489576</v>
      </c>
      <c r="C89">
        <f>C29+(9/0.017)*(C15*C51+C30*C50)</f>
        <v>-0.07866014898839922</v>
      </c>
      <c r="D89">
        <f>D29+(9/0.017)*(D15*D51+D30*D50)</f>
        <v>0.020170207470303805</v>
      </c>
      <c r="E89">
        <f>E29+(9/0.017)*(E15*E51+E30*E50)</f>
        <v>0.0049305663138205945</v>
      </c>
      <c r="F89">
        <f>F29+(9/0.017)*(F15*F51+F30*F50)</f>
        <v>-0.06965401818455742</v>
      </c>
    </row>
    <row r="90" spans="1:6" ht="12.75">
      <c r="A90" t="s">
        <v>88</v>
      </c>
      <c r="B90">
        <f>B30+(10/0.017)*(B16*B51+B31*B50)</f>
        <v>0.05328640719462437</v>
      </c>
      <c r="C90">
        <f>C30+(10/0.017)*(C16*C51+C31*C50)</f>
        <v>0.06649790114733353</v>
      </c>
      <c r="D90">
        <f>D30+(10/0.017)*(D16*D51+D31*D50)</f>
        <v>-0.0041821447874187834</v>
      </c>
      <c r="E90">
        <f>E30+(10/0.017)*(E16*E51+E31*E50)</f>
        <v>-0.03163677736874721</v>
      </c>
      <c r="F90">
        <f>F30+(10/0.017)*(F16*F51+F31*F50)</f>
        <v>0.29800791597019755</v>
      </c>
    </row>
    <row r="91" spans="1:6" ht="12.75">
      <c r="A91" t="s">
        <v>89</v>
      </c>
      <c r="B91">
        <f>B31+(11/0.017)*(B17*B51+B32*B50)</f>
        <v>0.01065443423715923</v>
      </c>
      <c r="C91">
        <f>C31+(11/0.017)*(C17*C51+C32*C50)</f>
        <v>-0.03271047297253435</v>
      </c>
      <c r="D91">
        <f>D31+(11/0.017)*(D17*D51+D32*D50)</f>
        <v>-0.025436813626993834</v>
      </c>
      <c r="E91">
        <f>E31+(11/0.017)*(E17*E51+E32*E50)</f>
        <v>-0.015429485928637706</v>
      </c>
      <c r="F91">
        <f>F31+(11/0.017)*(F17*F51+F32*F50)</f>
        <v>-0.02907748959750999</v>
      </c>
    </row>
    <row r="92" spans="1:6" ht="12.75">
      <c r="A92" t="s">
        <v>90</v>
      </c>
      <c r="B92">
        <f>B32+(12/0.017)*(B18*B51+B33*B50)</f>
        <v>0.044177129558459385</v>
      </c>
      <c r="C92">
        <f>C32+(12/0.017)*(C18*C51+C33*C50)</f>
        <v>0.01080131880667017</v>
      </c>
      <c r="D92">
        <f>D32+(12/0.017)*(D18*D51+D33*D50)</f>
        <v>0.07202031949008693</v>
      </c>
      <c r="E92">
        <f>E32+(12/0.017)*(E18*E51+E33*E50)</f>
        <v>0.051705667637873216</v>
      </c>
      <c r="F92">
        <f>F32+(12/0.017)*(F18*F51+F33*F50)</f>
        <v>0.04123024402450422</v>
      </c>
    </row>
    <row r="93" spans="1:6" ht="12.75">
      <c r="A93" t="s">
        <v>91</v>
      </c>
      <c r="B93">
        <f>B33+(13/0.017)*(B19*B51+B34*B50)</f>
        <v>0.09088538804663526</v>
      </c>
      <c r="C93">
        <f>C33+(13/0.017)*(C19*C51+C34*C50)</f>
        <v>0.05665922925498924</v>
      </c>
      <c r="D93">
        <f>D33+(13/0.017)*(D19*D51+D34*D50)</f>
        <v>0.05701204069557665</v>
      </c>
      <c r="E93">
        <f>E33+(13/0.017)*(E19*E51+E34*E50)</f>
        <v>0.07577090052756202</v>
      </c>
      <c r="F93">
        <f>F33+(13/0.017)*(F19*F51+F34*F50)</f>
        <v>0.04910996493531217</v>
      </c>
    </row>
    <row r="94" spans="1:6" ht="12.75">
      <c r="A94" t="s">
        <v>92</v>
      </c>
      <c r="B94">
        <f>B34+(14/0.017)*(B20*B51+B35*B50)</f>
        <v>-0.015477391671598673</v>
      </c>
      <c r="C94">
        <f>C34+(14/0.017)*(C20*C51+C35*C50)</f>
        <v>-0.000695913996019574</v>
      </c>
      <c r="D94">
        <f>D34+(14/0.017)*(D20*D51+D35*D50)</f>
        <v>-0.0016990983385362485</v>
      </c>
      <c r="E94">
        <f>E34+(14/0.017)*(E20*E51+E35*E50)</f>
        <v>0.00682129558050658</v>
      </c>
      <c r="F94">
        <f>F34+(14/0.017)*(F20*F51+F35*F50)</f>
        <v>-0.020976871237541016</v>
      </c>
    </row>
    <row r="95" spans="1:6" ht="12.75">
      <c r="A95" t="s">
        <v>93</v>
      </c>
      <c r="B95" s="50">
        <f>B35</f>
        <v>-2.461069E-05</v>
      </c>
      <c r="C95" s="50">
        <f>C35</f>
        <v>0.001081465</v>
      </c>
      <c r="D95" s="50">
        <f>D35</f>
        <v>0.001513624</v>
      </c>
      <c r="E95" s="50">
        <f>E35</f>
        <v>-0.001499071</v>
      </c>
      <c r="F95" s="50">
        <f>F35</f>
        <v>-0.0001209468</v>
      </c>
    </row>
    <row r="98" ht="12.75">
      <c r="A98" t="s">
        <v>61</v>
      </c>
    </row>
    <row r="100" spans="2:11" ht="12.75">
      <c r="B100" t="s">
        <v>6</v>
      </c>
      <c r="C100" t="s">
        <v>7</v>
      </c>
      <c r="D100" t="s">
        <v>8</v>
      </c>
      <c r="E100" t="s">
        <v>9</v>
      </c>
      <c r="F100" t="s">
        <v>10</v>
      </c>
      <c r="G100" t="s">
        <v>63</v>
      </c>
      <c r="H100" t="s">
        <v>64</v>
      </c>
      <c r="I100" t="s">
        <v>59</v>
      </c>
      <c r="K100" t="s">
        <v>94</v>
      </c>
    </row>
    <row r="101" spans="1:9" ht="12.75">
      <c r="A101" t="s">
        <v>62</v>
      </c>
      <c r="B101">
        <f>B61*10000/B62</f>
        <v>0</v>
      </c>
      <c r="C101">
        <f>C61*10000/C62</f>
        <v>0</v>
      </c>
      <c r="D101">
        <f>D61*10000/D62</f>
        <v>0</v>
      </c>
      <c r="E101">
        <f>E61*10000/E62</f>
        <v>0</v>
      </c>
      <c r="F101">
        <f>F61*10000/F62</f>
        <v>0</v>
      </c>
      <c r="G101">
        <f>AVERAGE(C101:E101)</f>
        <v>0</v>
      </c>
      <c r="H101">
        <f>STDEV(C101:E101)</f>
        <v>0</v>
      </c>
      <c r="I101">
        <f>(B101*B4+C101*C4+D101*D4+E101*E4+F101*F4)/SUM(B4:F4)</f>
        <v>0</v>
      </c>
    </row>
    <row r="102" spans="1:9" ht="12.75">
      <c r="A102" t="s">
        <v>65</v>
      </c>
      <c r="B102">
        <f>B62*10000/B62</f>
        <v>10000</v>
      </c>
      <c r="C102">
        <f>C62*10000/C62</f>
        <v>10000</v>
      </c>
      <c r="D102">
        <f>D62*10000/D62</f>
        <v>10000</v>
      </c>
      <c r="E102">
        <f>E62*10000/E62</f>
        <v>10000</v>
      </c>
      <c r="F102">
        <f>F62*10000/F62</f>
        <v>10000</v>
      </c>
      <c r="G102">
        <f>AVERAGE(C102:E102)</f>
        <v>10000</v>
      </c>
      <c r="H102">
        <f>STDEV(C102:E102)</f>
        <v>0</v>
      </c>
      <c r="I102">
        <f>(B102*B4+C102*C4+D102*D4+E102*E4+F102*F4)/SUM(B4:F4)</f>
        <v>10000</v>
      </c>
    </row>
    <row r="103" spans="1:11" ht="12.75">
      <c r="A103" t="s">
        <v>66</v>
      </c>
      <c r="B103">
        <f>B63*10000/B62</f>
        <v>-1.6307379809599185</v>
      </c>
      <c r="C103">
        <f>C63*10000/C62</f>
        <v>-0.983715948600778</v>
      </c>
      <c r="D103">
        <f>D63*10000/D62</f>
        <v>-0.5740723847023097</v>
      </c>
      <c r="E103">
        <f>E63*10000/E62</f>
        <v>-1.1468289202883604</v>
      </c>
      <c r="F103">
        <f>F63*10000/F62</f>
        <v>-5.6845863814495114</v>
      </c>
      <c r="G103">
        <f>AVERAGE(C103:E103)</f>
        <v>-0.9015390845304827</v>
      </c>
      <c r="H103">
        <f>STDEV(C103:E103)</f>
        <v>0.295088613818722</v>
      </c>
      <c r="I103">
        <f>(B103*B4+C103*C4+D103*D4+E103*E4+F103*F4)/SUM(B4:F4)</f>
        <v>-1.6458864942567792</v>
      </c>
      <c r="K103">
        <f>(LN(H103)+LN(H123))/2-LN(K114*K115^3)</f>
        <v>-5.175065523200337</v>
      </c>
    </row>
    <row r="104" spans="1:11" ht="12.75">
      <c r="A104" t="s">
        <v>67</v>
      </c>
      <c r="B104">
        <f>B64*10000/B62</f>
        <v>0.28746533570749383</v>
      </c>
      <c r="C104">
        <f>C64*10000/C62</f>
        <v>0.38393623376242947</v>
      </c>
      <c r="D104">
        <f>D64*10000/D62</f>
        <v>0.4685334973886148</v>
      </c>
      <c r="E104">
        <f>E64*10000/E62</f>
        <v>0.5573978287483226</v>
      </c>
      <c r="F104">
        <f>F64*10000/F62</f>
        <v>-0.5482487663051389</v>
      </c>
      <c r="G104">
        <f>AVERAGE(C104:E104)</f>
        <v>0.46995585329978895</v>
      </c>
      <c r="H104">
        <f>STDEV(C104:E104)</f>
        <v>0.08673954436135808</v>
      </c>
      <c r="I104">
        <f>(B104*B4+C104*C4+D104*D4+E104*E4+F104*F4)/SUM(B4:F4)</f>
        <v>0.3075787368326532</v>
      </c>
      <c r="K104">
        <f>(LN(H104)+LN(H124))/2-LN(K114*K115^4)</f>
        <v>-4.918132901251913</v>
      </c>
    </row>
    <row r="105" spans="1:11" ht="12.75">
      <c r="A105" t="s">
        <v>68</v>
      </c>
      <c r="B105">
        <f>B65*10000/B62</f>
        <v>0.1592255985072889</v>
      </c>
      <c r="C105">
        <f>C65*10000/C62</f>
        <v>1.1362002414408134</v>
      </c>
      <c r="D105">
        <f>D65*10000/D62</f>
        <v>0.3854577431675581</v>
      </c>
      <c r="E105">
        <f>E65*10000/E62</f>
        <v>0.8239149632138748</v>
      </c>
      <c r="F105">
        <f>F65*10000/F62</f>
        <v>-0.21585731018070642</v>
      </c>
      <c r="G105">
        <f>AVERAGE(C105:E105)</f>
        <v>0.7818576492740821</v>
      </c>
      <c r="H105">
        <f>STDEV(C105:E105)</f>
        <v>0.37713417760826834</v>
      </c>
      <c r="I105">
        <f>(B105*B4+C105*C4+D105*D4+E105*E4+F105*F4)/SUM(B4:F4)</f>
        <v>0.558597542372477</v>
      </c>
      <c r="K105">
        <f>(LN(H105)+LN(H125))/2-LN(K114*K115^5)</f>
        <v>-3.914278526939608</v>
      </c>
    </row>
    <row r="106" spans="1:11" ht="12.75">
      <c r="A106" t="s">
        <v>69</v>
      </c>
      <c r="B106">
        <f>B66*10000/B62</f>
        <v>4.722659683980112</v>
      </c>
      <c r="C106">
        <f>C66*10000/C62</f>
        <v>4.287110542117085</v>
      </c>
      <c r="D106">
        <f>D66*10000/D62</f>
        <v>4.072161695779701</v>
      </c>
      <c r="E106">
        <f>E66*10000/E62</f>
        <v>3.556927037030956</v>
      </c>
      <c r="F106">
        <f>F66*10000/F62</f>
        <v>15.712663305614887</v>
      </c>
      <c r="G106">
        <f>AVERAGE(C106:E106)</f>
        <v>3.972066424975914</v>
      </c>
      <c r="H106">
        <f>STDEV(C106:E106)</f>
        <v>0.37524163575345354</v>
      </c>
      <c r="I106">
        <f>(B106*B4+C106*C4+D106*D4+E106*E4+F106*F4)/SUM(B4:F4)</f>
        <v>5.6488174367465</v>
      </c>
      <c r="K106">
        <f>(LN(H106)+LN(H126))/2-LN(K114*K115^6)</f>
        <v>-2.9720421065490443</v>
      </c>
    </row>
    <row r="107" spans="1:11" ht="12.75">
      <c r="A107" t="s">
        <v>70</v>
      </c>
      <c r="B107">
        <f>B67*10000/B62</f>
        <v>-0.12178698836341774</v>
      </c>
      <c r="C107">
        <f>C67*10000/C62</f>
        <v>0.27977888094222586</v>
      </c>
      <c r="D107">
        <f>D67*10000/D62</f>
        <v>-0.2356486032444957</v>
      </c>
      <c r="E107">
        <f>E67*10000/E62</f>
        <v>-0.09842755566289915</v>
      </c>
      <c r="F107">
        <f>F67*10000/F62</f>
        <v>-0.6558837956276333</v>
      </c>
      <c r="G107">
        <f>AVERAGE(C107:E107)</f>
        <v>-0.018099092655056336</v>
      </c>
      <c r="H107">
        <f>STDEV(C107:E107)</f>
        <v>0.2669379503567543</v>
      </c>
      <c r="I107">
        <f>(B107*B4+C107*C4+D107*D4+E107*E4+F107*F4)/SUM(B4:F4)</f>
        <v>-0.1182914036143662</v>
      </c>
      <c r="K107">
        <f>(LN(H107)+LN(H127))/2-LN(K114*K115^7)</f>
        <v>-3.1108215896763</v>
      </c>
    </row>
    <row r="108" spans="1:9" ht="12.75">
      <c r="A108" t="s">
        <v>71</v>
      </c>
      <c r="B108">
        <f>B68*10000/B62</f>
        <v>-0.025998433746705577</v>
      </c>
      <c r="C108">
        <f>C68*10000/C62</f>
        <v>0.11662134056178382</v>
      </c>
      <c r="D108">
        <f>D68*10000/D62</f>
        <v>0.17330471076058832</v>
      </c>
      <c r="E108">
        <f>E68*10000/E62</f>
        <v>0.020800740425613456</v>
      </c>
      <c r="F108">
        <f>F68*10000/F62</f>
        <v>-0.09435546587616259</v>
      </c>
      <c r="G108">
        <f>AVERAGE(C108:E108)</f>
        <v>0.10357559724932854</v>
      </c>
      <c r="H108">
        <f>STDEV(C108:E108)</f>
        <v>0.0770844264810576</v>
      </c>
      <c r="I108">
        <f>(B108*B4+C108*C4+D108*D4+E108*E4+F108*F4)/SUM(B4:F4)</f>
        <v>0.05839768130725175</v>
      </c>
    </row>
    <row r="109" spans="1:9" ht="12.75">
      <c r="A109" t="s">
        <v>72</v>
      </c>
      <c r="B109">
        <f>B69*10000/B62</f>
        <v>-0.04076525789567152</v>
      </c>
      <c r="C109">
        <f>C69*10000/C62</f>
        <v>0.1457412537769902</v>
      </c>
      <c r="D109">
        <f>D69*10000/D62</f>
        <v>0.07270965396567793</v>
      </c>
      <c r="E109">
        <f>E69*10000/E62</f>
        <v>0.07564269058879122</v>
      </c>
      <c r="F109">
        <f>F69*10000/F62</f>
        <v>0.05293009740737529</v>
      </c>
      <c r="G109">
        <f>AVERAGE(C109:E109)</f>
        <v>0.09803119944381977</v>
      </c>
      <c r="H109">
        <f>STDEV(C109:E109)</f>
        <v>0.04134413669813035</v>
      </c>
      <c r="I109">
        <f>(B109*B4+C109*C4+D109*D4+E109*E4+F109*F4)/SUM(B4:F4)</f>
        <v>0.07194325886486452</v>
      </c>
    </row>
    <row r="110" spans="1:11" ht="12.75">
      <c r="A110" t="s">
        <v>73</v>
      </c>
      <c r="B110">
        <f>B70*10000/B62</f>
        <v>-0.349866030422816</v>
      </c>
      <c r="C110">
        <f>C70*10000/C62</f>
        <v>-0.12724346514243015</v>
      </c>
      <c r="D110">
        <f>D70*10000/D62</f>
        <v>-0.13134982280436175</v>
      </c>
      <c r="E110">
        <f>E70*10000/E62</f>
        <v>-0.1356642507353925</v>
      </c>
      <c r="F110">
        <f>F70*10000/F62</f>
        <v>-0.38007942642773124</v>
      </c>
      <c r="G110">
        <f>AVERAGE(C110:E110)</f>
        <v>-0.13141917956072816</v>
      </c>
      <c r="H110">
        <f>STDEV(C110:E110)</f>
        <v>0.004210821210927807</v>
      </c>
      <c r="I110">
        <f>(B110*B4+C110*C4+D110*D4+E110*E4+F110*F4)/SUM(B4:F4)</f>
        <v>-0.19620838982601052</v>
      </c>
      <c r="K110">
        <f>EXP(AVERAGE(K103:K107))</f>
        <v>0.01798768126536155</v>
      </c>
    </row>
    <row r="111" spans="1:9" ht="12.75">
      <c r="A111" t="s">
        <v>74</v>
      </c>
      <c r="B111">
        <f>B71*10000/B62</f>
        <v>-0.020777481119142693</v>
      </c>
      <c r="C111">
        <f>C71*10000/C62</f>
        <v>0.023045279399160797</v>
      </c>
      <c r="D111">
        <f>D71*10000/D62</f>
        <v>-0.043639026777827356</v>
      </c>
      <c r="E111">
        <f>E71*10000/E62</f>
        <v>-0.004534455239063791</v>
      </c>
      <c r="F111">
        <f>F71*10000/F62</f>
        <v>-0.06631273259175957</v>
      </c>
      <c r="G111">
        <f>AVERAGE(C111:E111)</f>
        <v>-0.00837606753924345</v>
      </c>
      <c r="H111">
        <f>STDEV(C111:E111)</f>
        <v>0.0335077253984099</v>
      </c>
      <c r="I111">
        <f>(B111*B4+C111*C4+D111*D4+E111*E4+F111*F4)/SUM(B4:F4)</f>
        <v>-0.017907201666086486</v>
      </c>
    </row>
    <row r="112" spans="1:9" ht="12.75">
      <c r="A112" t="s">
        <v>75</v>
      </c>
      <c r="B112">
        <f>B72*10000/B62</f>
        <v>-0.03488949763613803</v>
      </c>
      <c r="C112">
        <f>C72*10000/C62</f>
        <v>-0.01620102335234346</v>
      </c>
      <c r="D112">
        <f>D72*10000/D62</f>
        <v>-0.022675133791879437</v>
      </c>
      <c r="E112">
        <f>E72*10000/E62</f>
        <v>0.0018182173416622415</v>
      </c>
      <c r="F112">
        <f>F72*10000/F62</f>
        <v>-0.04039392953075279</v>
      </c>
      <c r="G112">
        <f>AVERAGE(C112:E112)</f>
        <v>-0.01235264660085355</v>
      </c>
      <c r="H112">
        <f>STDEV(C112:E112)</f>
        <v>0.012692067016597332</v>
      </c>
      <c r="I112">
        <f>(B112*B4+C112*C4+D112*D4+E112*E4+F112*F4)/SUM(B4:F4)</f>
        <v>-0.019353891942203567</v>
      </c>
    </row>
    <row r="113" spans="1:9" ht="12.75">
      <c r="A113" t="s">
        <v>76</v>
      </c>
      <c r="B113">
        <f>B73*10000/B62</f>
        <v>0.01900473798797067</v>
      </c>
      <c r="C113">
        <f>C73*10000/C62</f>
        <v>0.002121334432703264</v>
      </c>
      <c r="D113">
        <f>D73*10000/D62</f>
        <v>0.01763289675736622</v>
      </c>
      <c r="E113">
        <f>E73*10000/E62</f>
        <v>0.02064155000102925</v>
      </c>
      <c r="F113">
        <f>F73*10000/F62</f>
        <v>-0.016333165693117196</v>
      </c>
      <c r="G113">
        <f>AVERAGE(C113:E113)</f>
        <v>0.013465260397032913</v>
      </c>
      <c r="H113">
        <f>STDEV(C113:E113)</f>
        <v>0.009938636264513115</v>
      </c>
      <c r="I113">
        <f>(B113*B4+C113*C4+D113*D4+E113*E4+F113*F4)/SUM(B4:F4)</f>
        <v>0.010286305266263278</v>
      </c>
    </row>
    <row r="114" spans="1:11" ht="12.75">
      <c r="A114" t="s">
        <v>77</v>
      </c>
      <c r="B114">
        <f>B74*10000/B62</f>
        <v>-0.19229658514458675</v>
      </c>
      <c r="C114">
        <f>C74*10000/C62</f>
        <v>-0.16927007151935392</v>
      </c>
      <c r="D114">
        <f>D74*10000/D62</f>
        <v>-0.17397217971582132</v>
      </c>
      <c r="E114">
        <f>E74*10000/E62</f>
        <v>-0.1608573791267248</v>
      </c>
      <c r="F114">
        <f>F74*10000/F62</f>
        <v>-0.13409028393558048</v>
      </c>
      <c r="G114">
        <f>AVERAGE(C114:E114)</f>
        <v>-0.16803321012063335</v>
      </c>
      <c r="H114">
        <f>STDEV(C114:E114)</f>
        <v>0.0066443109659816</v>
      </c>
      <c r="I114">
        <f>(B114*B4+C114*C4+D114*D4+E114*E4+F114*F4)/SUM(B4:F4)</f>
        <v>-0.16700497893115168</v>
      </c>
      <c r="J114" t="s">
        <v>95</v>
      </c>
      <c r="K114">
        <v>285</v>
      </c>
    </row>
    <row r="115" spans="1:11" ht="12.75">
      <c r="A115" t="s">
        <v>78</v>
      </c>
      <c r="B115">
        <f>B75*10000/B62</f>
        <v>-0.0029825929195655978</v>
      </c>
      <c r="C115">
        <f>C75*10000/C62</f>
        <v>-0.004234993192521791</v>
      </c>
      <c r="D115">
        <f>D75*10000/D62</f>
        <v>-0.0017488804740935027</v>
      </c>
      <c r="E115">
        <f>E75*10000/E62</f>
        <v>-0.0018688752614261176</v>
      </c>
      <c r="F115">
        <f>F75*10000/F62</f>
        <v>0.0059854503601136835</v>
      </c>
      <c r="G115">
        <f>AVERAGE(C115:E115)</f>
        <v>-0.0026175829760138034</v>
      </c>
      <c r="H115">
        <f>STDEV(C115:E115)</f>
        <v>0.0014020026902952295</v>
      </c>
      <c r="I115">
        <f>(B115*B4+C115*C4+D115*D4+E115*E4+F115*F4)/SUM(B4:F4)</f>
        <v>-0.0015210411271411911</v>
      </c>
      <c r="J115" t="s">
        <v>96</v>
      </c>
      <c r="K115">
        <v>0.5536</v>
      </c>
    </row>
    <row r="118" ht="12.75">
      <c r="A118" t="s">
        <v>61</v>
      </c>
    </row>
    <row r="120" spans="2:9" ht="12.75">
      <c r="B120" t="s">
        <v>6</v>
      </c>
      <c r="C120" t="s">
        <v>7</v>
      </c>
      <c r="D120" t="s">
        <v>8</v>
      </c>
      <c r="E120" t="s">
        <v>9</v>
      </c>
      <c r="F120" t="s">
        <v>10</v>
      </c>
      <c r="G120" t="s">
        <v>63</v>
      </c>
      <c r="H120" t="s">
        <v>64</v>
      </c>
      <c r="I120" t="s">
        <v>59</v>
      </c>
    </row>
    <row r="121" spans="1:9" ht="12.75">
      <c r="A121" t="s">
        <v>79</v>
      </c>
      <c r="B121">
        <f>B81*10000/B62</f>
        <v>0</v>
      </c>
      <c r="C121">
        <f>C81*10000/C62</f>
        <v>0</v>
      </c>
      <c r="D121">
        <f>D81*10000/D62</f>
        <v>0</v>
      </c>
      <c r="E121">
        <f>E81*10000/E62</f>
        <v>0</v>
      </c>
      <c r="F121">
        <f>F81*10000/F62</f>
        <v>0</v>
      </c>
      <c r="G121">
        <f>AVERAGE(C121:E121)</f>
        <v>0</v>
      </c>
      <c r="H121">
        <f>STDEV(C121:E121)</f>
        <v>0</v>
      </c>
      <c r="I121">
        <f>(B121*B4+C121*C4+D121*D4+E121*E4+F121*F4)/SUM(B4:F4)</f>
        <v>0</v>
      </c>
    </row>
    <row r="122" spans="1:9" ht="12.75">
      <c r="A122" t="s">
        <v>80</v>
      </c>
      <c r="B122">
        <f>B82*10000/B62</f>
        <v>105.98828316312226</v>
      </c>
      <c r="C122">
        <f>C82*10000/C62</f>
        <v>44.1026611634497</v>
      </c>
      <c r="D122">
        <f>D82*10000/D62</f>
        <v>-2.06188215655312</v>
      </c>
      <c r="E122">
        <f>E82*10000/E62</f>
        <v>-45.15401840041162</v>
      </c>
      <c r="F122">
        <f>F82*10000/F62</f>
        <v>-109.6370045817024</v>
      </c>
      <c r="G122">
        <f>AVERAGE(C122:E122)</f>
        <v>-1.0377464645050125</v>
      </c>
      <c r="H122">
        <f>STDEV(C122:E122)</f>
        <v>44.6371521507393</v>
      </c>
      <c r="I122">
        <f>(B122*B4+C122*C4+D122*D4+E122*E4+F122*F4)/SUM(B4:F4)</f>
        <v>-0.08158202462225646</v>
      </c>
    </row>
    <row r="123" spans="1:9" ht="12.75">
      <c r="A123" t="s">
        <v>81</v>
      </c>
      <c r="B123">
        <f>B83*10000/B62</f>
        <v>-3.5678128856418385</v>
      </c>
      <c r="C123">
        <f>C83*10000/C62</f>
        <v>-0.2519434180714878</v>
      </c>
      <c r="D123">
        <f>D83*10000/D62</f>
        <v>-0.4996507479976008</v>
      </c>
      <c r="E123">
        <f>E83*10000/E62</f>
        <v>0.007225504613964208</v>
      </c>
      <c r="F123">
        <f>F83*10000/F62</f>
        <v>11.234269620393372</v>
      </c>
      <c r="G123">
        <f>AVERAGE(C123:E123)</f>
        <v>-0.24812288715170813</v>
      </c>
      <c r="H123">
        <f>STDEV(C123:E123)</f>
        <v>0.2534597230483918</v>
      </c>
      <c r="I123">
        <f>(B123*B4+C123*C4+D123*D4+E123*E4+F123*F4)/SUM(B4:F4)</f>
        <v>0.8059396859099175</v>
      </c>
    </row>
    <row r="124" spans="1:9" ht="12.75">
      <c r="A124" t="s">
        <v>82</v>
      </c>
      <c r="B124">
        <f>B84*10000/B62</f>
        <v>1.9544616282953116</v>
      </c>
      <c r="C124">
        <f>C84*10000/C62</f>
        <v>-0.975889935976991</v>
      </c>
      <c r="D124">
        <f>D84*10000/D62</f>
        <v>-0.09688942054574343</v>
      </c>
      <c r="E124">
        <f>E84*10000/E62</f>
        <v>-0.6140117266919998</v>
      </c>
      <c r="F124">
        <f>F84*10000/F62</f>
        <v>0.3502986975479793</v>
      </c>
      <c r="G124">
        <f>AVERAGE(C124:E124)</f>
        <v>-0.5622636944049114</v>
      </c>
      <c r="H124">
        <f>STDEV(C124:E124)</f>
        <v>0.4417792103147103</v>
      </c>
      <c r="I124">
        <f>(B124*B4+C124*C4+D124*D4+E124*E4+F124*F4)/SUM(B4:F4)</f>
        <v>-0.07662392065468349</v>
      </c>
    </row>
    <row r="125" spans="1:9" ht="12.75">
      <c r="A125" t="s">
        <v>83</v>
      </c>
      <c r="B125">
        <f>B85*10000/B62</f>
        <v>-0.39808119123449165</v>
      </c>
      <c r="C125">
        <f>C85*10000/C62</f>
        <v>-0.13783065621609494</v>
      </c>
      <c r="D125">
        <f>D85*10000/D62</f>
        <v>0.29938588734752936</v>
      </c>
      <c r="E125">
        <f>E85*10000/E62</f>
        <v>-0.05312718415256401</v>
      </c>
      <c r="F125">
        <f>F85*10000/F62</f>
        <v>-1.3667577760042793</v>
      </c>
      <c r="G125">
        <f>AVERAGE(C125:E125)</f>
        <v>0.036142682326290136</v>
      </c>
      <c r="H125">
        <f>STDEV(C125:E125)</f>
        <v>0.2318758467096023</v>
      </c>
      <c r="I125">
        <f>(B125*B4+C125*C4+D125*D4+E125*E4+F125*F4)/SUM(B4:F4)</f>
        <v>-0.21402843565765006</v>
      </c>
    </row>
    <row r="126" spans="1:9" ht="12.75">
      <c r="A126" t="s">
        <v>84</v>
      </c>
      <c r="B126">
        <f>B86*10000/B62</f>
        <v>0.5215635873492704</v>
      </c>
      <c r="C126">
        <f>C86*10000/C62</f>
        <v>0.05963267942777179</v>
      </c>
      <c r="D126">
        <f>D86*10000/D62</f>
        <v>-0.32437926895431807</v>
      </c>
      <c r="E126">
        <f>E86*10000/E62</f>
        <v>0.6109716010685655</v>
      </c>
      <c r="F126">
        <f>F86*10000/F62</f>
        <v>1.4614820398017567</v>
      </c>
      <c r="G126">
        <f>AVERAGE(C126:E126)</f>
        <v>0.11540833718067307</v>
      </c>
      <c r="H126">
        <f>STDEV(C126:E126)</f>
        <v>0.4701632753751274</v>
      </c>
      <c r="I126">
        <f>(B126*B4+C126*C4+D126*D4+E126*E4+F126*F4)/SUM(B4:F4)</f>
        <v>0.3539837258734164</v>
      </c>
    </row>
    <row r="127" spans="1:9" ht="12.75">
      <c r="A127" t="s">
        <v>85</v>
      </c>
      <c r="B127">
        <f>B87*10000/B62</f>
        <v>0.014484573503007523</v>
      </c>
      <c r="C127">
        <f>C87*10000/C62</f>
        <v>-0.2643144780433354</v>
      </c>
      <c r="D127">
        <f>D87*10000/D62</f>
        <v>-0.19969881458871275</v>
      </c>
      <c r="E127">
        <f>E87*10000/E62</f>
        <v>0.027839158935282767</v>
      </c>
      <c r="F127">
        <f>F87*10000/F62</f>
        <v>-0.08609713243720511</v>
      </c>
      <c r="G127">
        <f>AVERAGE(C127:E127)</f>
        <v>-0.1453913778989218</v>
      </c>
      <c r="H127">
        <f>STDEV(C127:E127)</f>
        <v>0.15346142889931752</v>
      </c>
      <c r="I127">
        <f>(B127*B4+C127*C4+D127*D4+E127*E4+F127*F4)/SUM(B4:F4)</f>
        <v>-0.11434153930895227</v>
      </c>
    </row>
    <row r="128" spans="1:9" ht="12.75">
      <c r="A128" t="s">
        <v>86</v>
      </c>
      <c r="B128">
        <f>B88*10000/B62</f>
        <v>0.292471952116689</v>
      </c>
      <c r="C128">
        <f>C88*10000/C62</f>
        <v>-0.0373318136930585</v>
      </c>
      <c r="D128">
        <f>D88*10000/D62</f>
        <v>0.3410210129689219</v>
      </c>
      <c r="E128">
        <f>E88*10000/E62</f>
        <v>0.3455480414119841</v>
      </c>
      <c r="F128">
        <f>F88*10000/F62</f>
        <v>0.21823332869624465</v>
      </c>
      <c r="G128">
        <f>AVERAGE(C128:E128)</f>
        <v>0.21641241356261584</v>
      </c>
      <c r="H128">
        <f>STDEV(C128:E128)</f>
        <v>0.21976060417148374</v>
      </c>
      <c r="I128">
        <f>(B128*B4+C128*C4+D128*D4+E128*E4+F128*F4)/SUM(B4:F4)</f>
        <v>0.22766517219100924</v>
      </c>
    </row>
    <row r="129" spans="1:9" ht="12.75">
      <c r="A129" t="s">
        <v>87</v>
      </c>
      <c r="B129">
        <f>B89*10000/B62</f>
        <v>0.01569112491552735</v>
      </c>
      <c r="C129">
        <f>C89*10000/C62</f>
        <v>-0.07866020828588038</v>
      </c>
      <c r="D129">
        <f>D89*10000/D62</f>
        <v>0.02017022447134949</v>
      </c>
      <c r="E129">
        <f>E89*10000/E62</f>
        <v>0.004930551174055636</v>
      </c>
      <c r="F129">
        <f>F89*10000/F62</f>
        <v>-0.06965563998698218</v>
      </c>
      <c r="G129">
        <f>AVERAGE(C129:E129)</f>
        <v>-0.017853144213491753</v>
      </c>
      <c r="H129">
        <f>STDEV(C129:E129)</f>
        <v>0.05320889203300276</v>
      </c>
      <c r="I129">
        <f>(B129*B4+C129*C4+D129*D4+E129*E4+F129*F4)/SUM(B4:F4)</f>
        <v>-0.019921857287808466</v>
      </c>
    </row>
    <row r="130" spans="1:9" ht="12.75">
      <c r="A130" t="s">
        <v>88</v>
      </c>
      <c r="B130">
        <f>B90*10000/B62</f>
        <v>0.053286084175165976</v>
      </c>
      <c r="C130">
        <f>C90*10000/C62</f>
        <v>0.06649795127637716</v>
      </c>
      <c r="D130">
        <f>D90*10000/D62</f>
        <v>-0.004182148312461087</v>
      </c>
      <c r="E130">
        <f>E90*10000/E62</f>
        <v>-0.031636680225063725</v>
      </c>
      <c r="F130">
        <f>F90*10000/F62</f>
        <v>0.29801485469352346</v>
      </c>
      <c r="G130">
        <f>AVERAGE(C130:E130)</f>
        <v>0.010226374246284115</v>
      </c>
      <c r="H130">
        <f>STDEV(C130:E130)</f>
        <v>0.05062909851780199</v>
      </c>
      <c r="I130">
        <f>(B130*B4+C130*C4+D130*D4+E130*E4+F130*F4)/SUM(B4:F4)</f>
        <v>0.05488754288188125</v>
      </c>
    </row>
    <row r="131" spans="1:9" ht="12.75">
      <c r="A131" t="s">
        <v>89</v>
      </c>
      <c r="B131">
        <f>B91*10000/B62</f>
        <v>0.010654369650527143</v>
      </c>
      <c r="C131">
        <f>C91*10000/C62</f>
        <v>-0.03271049763112806</v>
      </c>
      <c r="D131">
        <f>D91*10000/D62</f>
        <v>-0.025436835067151612</v>
      </c>
      <c r="E131">
        <f>E91*10000/E62</f>
        <v>-0.015429438550958244</v>
      </c>
      <c r="F131">
        <f>F91*10000/F62</f>
        <v>-0.029078166628704518</v>
      </c>
      <c r="G131">
        <f>AVERAGE(C131:E131)</f>
        <v>-0.024525590416412637</v>
      </c>
      <c r="H131">
        <f>STDEV(C131:E131)</f>
        <v>0.008676492715562274</v>
      </c>
      <c r="I131">
        <f>(B131*B4+C131*C4+D131*D4+E131*E4+F131*F4)/SUM(B4:F4)</f>
        <v>-0.020047959256322145</v>
      </c>
    </row>
    <row r="132" spans="1:9" ht="12.75">
      <c r="A132" t="s">
        <v>90</v>
      </c>
      <c r="B132">
        <f>B92*10000/B62</f>
        <v>0.04417686175897328</v>
      </c>
      <c r="C132">
        <f>C92*10000/C62</f>
        <v>0.010801326949179518</v>
      </c>
      <c r="D132">
        <f>D92*10000/D62</f>
        <v>0.07202038019450675</v>
      </c>
      <c r="E132">
        <f>E92*10000/E62</f>
        <v>0.05170550887078538</v>
      </c>
      <c r="F132">
        <f>F92*10000/F62</f>
        <v>0.04123120401664071</v>
      </c>
      <c r="G132">
        <f>AVERAGE(C132:E132)</f>
        <v>0.04484240533815722</v>
      </c>
      <c r="H132">
        <f>STDEV(C132:E132)</f>
        <v>0.031181240556434456</v>
      </c>
      <c r="I132">
        <f>(B132*B4+C132*C4+D132*D4+E132*E4+F132*F4)/SUM(B4:F4)</f>
        <v>0.044264704799745556</v>
      </c>
    </row>
    <row r="133" spans="1:9" ht="12.75">
      <c r="A133" t="s">
        <v>91</v>
      </c>
      <c r="B133">
        <f>B93*10000/B62</f>
        <v>0.09088483710408972</v>
      </c>
      <c r="C133">
        <f>C93*10000/C62</f>
        <v>0.05665927196720913</v>
      </c>
      <c r="D133">
        <f>D93*10000/D62</f>
        <v>0.057012088749832414</v>
      </c>
      <c r="E133">
        <f>E93*10000/E62</f>
        <v>0.0757706678659261</v>
      </c>
      <c r="F133">
        <f>F93*10000/F62</f>
        <v>0.04911110839641158</v>
      </c>
      <c r="G133">
        <f>AVERAGE(C133:E133)</f>
        <v>0.0631473428609892</v>
      </c>
      <c r="H133">
        <f>STDEV(C133:E133)</f>
        <v>0.010933543366892748</v>
      </c>
      <c r="I133">
        <f>(B133*B4+C133*C4+D133*D4+E133*E4+F133*F4)/SUM(B4:F4)</f>
        <v>0.06528292086198682</v>
      </c>
    </row>
    <row r="134" spans="1:9" ht="12.75">
      <c r="A134" t="s">
        <v>92</v>
      </c>
      <c r="B134">
        <f>B94*10000/B62</f>
        <v>-0.015477297848446798</v>
      </c>
      <c r="C134">
        <f>C94*10000/C62</f>
        <v>-0.0006959145206301627</v>
      </c>
      <c r="D134">
        <f>D94*10000/D62</f>
        <v>-0.0016990997706706737</v>
      </c>
      <c r="E134">
        <f>E94*10000/E62</f>
        <v>0.0068212746350805945</v>
      </c>
      <c r="F134">
        <f>F94*10000/F62</f>
        <v>-0.020977359656465345</v>
      </c>
      <c r="G134">
        <f>AVERAGE(C134:E134)</f>
        <v>0.0014754201145932525</v>
      </c>
      <c r="H134">
        <f>STDEV(C134:E134)</f>
        <v>0.004656738727600671</v>
      </c>
      <c r="I134">
        <f>(B134*B4+C134*C4+D134*D4+E134*E4+F134*F4)/SUM(B4:F4)</f>
        <v>-0.00397335622608097</v>
      </c>
    </row>
    <row r="135" spans="1:9" ht="12.75">
      <c r="A135" t="s">
        <v>93</v>
      </c>
      <c r="B135">
        <f>B95*10000/B62</f>
        <v>-2.461054081126364E-05</v>
      </c>
      <c r="C135">
        <f>C95*10000/C62</f>
        <v>0.0010814658152558988</v>
      </c>
      <c r="D135">
        <f>D95*10000/D62</f>
        <v>0.0015136252758019874</v>
      </c>
      <c r="E135">
        <f>E95*10000/E62</f>
        <v>-0.001499066396962306</v>
      </c>
      <c r="F135">
        <f>F95*10000/F62</f>
        <v>-0.00012094961608755129</v>
      </c>
      <c r="G135">
        <f>AVERAGE(C135:E135)</f>
        <v>0.00036534156469852664</v>
      </c>
      <c r="H135">
        <f>STDEV(C135:E135)</f>
        <v>0.0016290191022400866</v>
      </c>
      <c r="I135">
        <f>(B135*B4+C135*C4+D135*D4+E135*E4+F135*F4)/SUM(B4:F4)</f>
        <v>0.0002437832833730478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Mess</dc:creator>
  <cp:keywords/>
  <dc:description/>
  <cp:lastModifiedBy>hagen</cp:lastModifiedBy>
  <cp:lastPrinted>2004-02-25T14:02:15Z</cp:lastPrinted>
  <dcterms:created xsi:type="dcterms:W3CDTF">2004-02-25T14:01:48Z</dcterms:created>
  <dcterms:modified xsi:type="dcterms:W3CDTF">2004-02-26T08:48:50Z</dcterms:modified>
  <cp:category/>
  <cp:version/>
  <cp:contentType/>
  <cp:contentStatus/>
</cp:coreProperties>
</file>