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340" windowHeight="6600" activeTab="1"/>
  </bookViews>
  <sheets>
    <sheet name="Result_HCMQAP" sheetId="1" r:id="rId1"/>
    <sheet name="Result2_HCMQAP" sheetId="2" r:id="rId2"/>
  </sheets>
  <definedNames>
    <definedName name="_xlnm.Print_Area" localSheetId="0">'Result_HCMQAP'!$A$1:$G$67</definedName>
  </definedNames>
  <calcPr fullCalcOnLoad="1"/>
</workbook>
</file>

<file path=xl/sharedStrings.xml><?xml version="1.0" encoding="utf-8"?>
<sst xmlns="http://schemas.openxmlformats.org/spreadsheetml/2006/main" count="202" uniqueCount="97">
  <si>
    <t xml:space="preserve"> Fri 27/02/2004       12:50:44</t>
  </si>
  <si>
    <t>LISSNER</t>
  </si>
  <si>
    <t>HCMQAP194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</si>
  <si>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</si>
  <si>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</si>
  <si>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</si>
  <si>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</si>
  <si>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</si>
  <si>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</si>
  <si>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</si>
  <si>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</si>
  <si>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</si>
  <si>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</si>
  <si>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</si>
  <si>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</si>
  <si>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</si>
  <si>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</si>
  <si>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</si>
  <si>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</si>
  <si>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</si>
  <si>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</si>
  <si>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</si>
  <si>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b9!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</si>
  <si>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</si>
  <si>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</si>
  <si>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</si>
  <si>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</si>
  <si>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</si>
  <si>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</si>
  <si>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</si>
  <si>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</si>
  <si>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</si>
  <si>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a4*</t>
  </si>
  <si>
    <t>a5</t>
  </si>
  <si>
    <t>a6</t>
  </si>
  <si>
    <t>a7</t>
  </si>
  <si>
    <t>a8!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</si>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</sst>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0.75"/>
      <name val="Arial"/>
      <family val="0"/>
    </font>
    <font>
      <sz val="10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1" fillId="2" borderId="7" xfId="0" applyNumberFormat="1" applyFont="1" applyFill="1" applyBorder="1" applyAlignment="1">
      <alignment horizontal="left"/>
    </xf>
    <xf numFmtId="172" fontId="1" fillId="2" borderId="8" xfId="0" applyNumberFormat="1" applyFont="1" applyFill="1" applyBorder="1" applyAlignment="1">
      <alignment horizontal="left"/>
    </xf>
    <xf numFmtId="172" fontId="1" fillId="2" borderId="15" xfId="0" applyNumberFormat="1" applyFont="1" applyFill="1" applyBorder="1" applyAlignment="1">
      <alignment horizontal="left"/>
    </xf>
    <xf numFmtId="172" fontId="4" fillId="0" borderId="1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a4*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47067706"/>
        <c:axId val="24616219"/>
      </c:lineChart>
      <c:catAx>
        <c:axId val="4706770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24616219"/>
        <c:crosses val="autoZero"/>
        <c:auto val="1"/>
        <c:lblOffset val="100"/>
        <c:noMultiLvlLbl val="0"/>
      </c:catAx>
      <c:valAx>
        <c:axId val="246162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47067706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114300</xdr:rowOff>
    </xdr:from>
    <xdr:to>
      <xdr:col>4</xdr:col>
      <xdr:colOff>609600</xdr:colOff>
      <xdr:row>56</xdr:row>
      <xdr:rowOff>28575</xdr:rowOff>
    </xdr:to>
    <xdr:graphicFrame>
      <xdr:nvGraphicFramePr>
        <xdr:cNvPr id="1" name="Chart 1"/>
        <xdr:cNvGraphicFramePr/>
      </xdr:nvGraphicFramePr>
      <xdr:xfrm>
        <a:off x="0" y="6438900"/>
        <a:ext cx="4152900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-0.002261</v>
      </c>
      <c r="C4" s="13">
        <v>-0.003758</v>
      </c>
      <c r="D4" s="13">
        <v>-0.003757</v>
      </c>
      <c r="E4" s="13">
        <v>-0.003757</v>
      </c>
      <c r="F4" s="24">
        <v>-0.002081</v>
      </c>
      <c r="G4" s="34">
        <v>-0.011708</v>
      </c>
    </row>
    <row r="5" spans="1:7" ht="12.75" thickBot="1">
      <c r="A5" s="44" t="s">
        <v>13</v>
      </c>
      <c r="B5" s="45">
        <v>11.35437</v>
      </c>
      <c r="C5" s="46">
        <v>4.78932</v>
      </c>
      <c r="D5" s="46">
        <v>-0.864734</v>
      </c>
      <c r="E5" s="46">
        <v>-5.231007</v>
      </c>
      <c r="F5" s="47">
        <v>-9.940475</v>
      </c>
      <c r="G5" s="48">
        <v>4.259652</v>
      </c>
    </row>
    <row r="6" spans="1:7" ht="12.75" thickTop="1">
      <c r="A6" s="6" t="s">
        <v>14</v>
      </c>
      <c r="B6" s="39">
        <v>-40.87202</v>
      </c>
      <c r="C6" s="40">
        <v>-15.13759</v>
      </c>
      <c r="D6" s="40">
        <v>82.11852</v>
      </c>
      <c r="E6" s="40">
        <v>-50.754</v>
      </c>
      <c r="F6" s="41">
        <v>-9.288715</v>
      </c>
      <c r="G6" s="42">
        <v>-3.251435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3.066747</v>
      </c>
      <c r="C8" s="14">
        <v>0.4425036</v>
      </c>
      <c r="D8" s="14">
        <v>-1.319024</v>
      </c>
      <c r="E8" s="14">
        <v>-0.9004102</v>
      </c>
      <c r="F8" s="25">
        <v>-5.502201</v>
      </c>
      <c r="G8" s="35">
        <v>-0.7167924</v>
      </c>
    </row>
    <row r="9" spans="1:7" ht="12">
      <c r="A9" s="20" t="s">
        <v>17</v>
      </c>
      <c r="B9" s="29">
        <v>0.1463018</v>
      </c>
      <c r="C9" s="14">
        <v>0.2098784</v>
      </c>
      <c r="D9" s="14">
        <v>0.6032359</v>
      </c>
      <c r="E9" s="14">
        <v>-0.2792856</v>
      </c>
      <c r="F9" s="25">
        <v>-1.002137</v>
      </c>
      <c r="G9" s="35">
        <v>0.01615138</v>
      </c>
    </row>
    <row r="10" spans="1:7" ht="12">
      <c r="A10" s="20" t="s">
        <v>18</v>
      </c>
      <c r="B10" s="29">
        <v>-0.388297</v>
      </c>
      <c r="C10" s="14">
        <v>0.1802819</v>
      </c>
      <c r="D10" s="14">
        <v>1.005885</v>
      </c>
      <c r="E10" s="14">
        <v>0.7100962</v>
      </c>
      <c r="F10" s="25">
        <v>0.5456459</v>
      </c>
      <c r="G10" s="35">
        <v>0.4727695</v>
      </c>
    </row>
    <row r="11" spans="1:7" ht="12">
      <c r="A11" s="21" t="s">
        <v>19</v>
      </c>
      <c r="B11" s="31">
        <v>4.883761</v>
      </c>
      <c r="C11" s="16">
        <v>4.413064</v>
      </c>
      <c r="D11" s="16">
        <v>4.380621</v>
      </c>
      <c r="E11" s="16">
        <v>4.403881</v>
      </c>
      <c r="F11" s="27">
        <v>15.10638</v>
      </c>
      <c r="G11" s="37">
        <v>5.896446</v>
      </c>
    </row>
    <row r="12" spans="1:7" ht="12">
      <c r="A12" s="20" t="s">
        <v>20</v>
      </c>
      <c r="B12" s="29">
        <v>0.4311277</v>
      </c>
      <c r="C12" s="14">
        <v>-0.0420893</v>
      </c>
      <c r="D12" s="14">
        <v>-0.3719358</v>
      </c>
      <c r="E12" s="14">
        <v>-0.3192118</v>
      </c>
      <c r="F12" s="25">
        <v>-0.4865524</v>
      </c>
      <c r="G12" s="35">
        <v>-0.1788528</v>
      </c>
    </row>
    <row r="13" spans="1:7" ht="12">
      <c r="A13" s="20" t="s">
        <v>21</v>
      </c>
      <c r="B13" s="29">
        <v>-0.05638585</v>
      </c>
      <c r="C13" s="14">
        <v>0.2079335</v>
      </c>
      <c r="D13" s="14">
        <v>0.2314879</v>
      </c>
      <c r="E13" s="14">
        <v>0.1265514</v>
      </c>
      <c r="F13" s="25">
        <v>-0.06606939</v>
      </c>
      <c r="G13" s="35">
        <v>0.1192417</v>
      </c>
    </row>
    <row r="14" spans="1:7" ht="12">
      <c r="A14" s="20" t="s">
        <v>22</v>
      </c>
      <c r="B14" s="49">
        <v>-0.02631684</v>
      </c>
      <c r="C14" s="50">
        <v>0.2243665</v>
      </c>
      <c r="D14" s="50">
        <v>0.1268049</v>
      </c>
      <c r="E14" s="50">
        <v>0.09990698</v>
      </c>
      <c r="F14" s="51">
        <v>0.0817665</v>
      </c>
      <c r="G14" s="35">
        <v>0.1156399</v>
      </c>
    </row>
    <row r="15" spans="1:7" ht="12">
      <c r="A15" s="21" t="s">
        <v>23</v>
      </c>
      <c r="B15" s="31">
        <v>-0.362936</v>
      </c>
      <c r="C15" s="16">
        <v>-0.04818868</v>
      </c>
      <c r="D15" s="16">
        <v>-0.07706649</v>
      </c>
      <c r="E15" s="16">
        <v>-0.06991465</v>
      </c>
      <c r="F15" s="27">
        <v>-0.3110515</v>
      </c>
      <c r="G15" s="37">
        <v>-0.1409715</v>
      </c>
    </row>
    <row r="16" spans="1:7" ht="12">
      <c r="A16" s="20" t="s">
        <v>24</v>
      </c>
      <c r="B16" s="29">
        <v>0.06354876</v>
      </c>
      <c r="C16" s="14">
        <v>-0.02534025</v>
      </c>
      <c r="D16" s="14">
        <v>-0.02388055</v>
      </c>
      <c r="E16" s="14">
        <v>-0.04285027</v>
      </c>
      <c r="F16" s="25">
        <v>-0.03759147</v>
      </c>
      <c r="G16" s="35">
        <v>-0.01796365</v>
      </c>
    </row>
    <row r="17" spans="1:7" ht="12">
      <c r="A17" s="20" t="s">
        <v>25</v>
      </c>
      <c r="B17" s="29">
        <v>-0.02405695</v>
      </c>
      <c r="C17" s="14">
        <v>-0.02416733</v>
      </c>
      <c r="D17" s="14">
        <v>-0.03776364</v>
      </c>
      <c r="E17" s="14">
        <v>-0.01328174</v>
      </c>
      <c r="F17" s="25">
        <v>-0.007871362</v>
      </c>
      <c r="G17" s="35">
        <v>-0.0226298</v>
      </c>
    </row>
    <row r="18" spans="1:7" ht="12">
      <c r="A18" s="20" t="s">
        <v>26</v>
      </c>
      <c r="B18" s="29">
        <v>-0.01937977</v>
      </c>
      <c r="C18" s="14">
        <v>0.01010023</v>
      </c>
      <c r="D18" s="14">
        <v>-0.01838755</v>
      </c>
      <c r="E18" s="14">
        <v>0.02292897</v>
      </c>
      <c r="F18" s="25">
        <v>-0.02087365</v>
      </c>
      <c r="G18" s="35">
        <v>-0.002060888</v>
      </c>
    </row>
    <row r="19" spans="1:7" ht="12">
      <c r="A19" s="21" t="s">
        <v>27</v>
      </c>
      <c r="B19" s="31">
        <v>-0.1984377</v>
      </c>
      <c r="C19" s="16">
        <v>-0.1725103</v>
      </c>
      <c r="D19" s="16">
        <v>-0.1736494</v>
      </c>
      <c r="E19" s="16">
        <v>-0.1724901</v>
      </c>
      <c r="F19" s="27">
        <v>-0.1426932</v>
      </c>
      <c r="G19" s="37">
        <v>-0.1725596</v>
      </c>
    </row>
    <row r="20" spans="1:7" ht="12.75" thickBot="1">
      <c r="A20" s="44" t="s">
        <v>28</v>
      </c>
      <c r="B20" s="45">
        <v>0.003221465</v>
      </c>
      <c r="C20" s="46">
        <v>-0.004439205</v>
      </c>
      <c r="D20" s="46">
        <v>-0.003428218</v>
      </c>
      <c r="E20" s="46">
        <v>-0.004117034</v>
      </c>
      <c r="F20" s="47">
        <v>0.0005350047</v>
      </c>
      <c r="G20" s="48">
        <v>-0.002346085</v>
      </c>
    </row>
    <row r="21" spans="1:7" ht="12.75" thickTop="1">
      <c r="A21" s="6" t="s">
        <v>29</v>
      </c>
      <c r="B21" s="39">
        <v>-273.1587</v>
      </c>
      <c r="C21" s="40">
        <v>93.86117</v>
      </c>
      <c r="D21" s="40">
        <v>47.23187</v>
      </c>
      <c r="E21" s="40">
        <v>78.40065</v>
      </c>
      <c r="F21" s="41">
        <v>-99.37328</v>
      </c>
      <c r="G21" s="43">
        <v>0.02172478</v>
      </c>
    </row>
    <row r="22" spans="1:7" ht="12">
      <c r="A22" s="20" t="s">
        <v>30</v>
      </c>
      <c r="B22" s="29">
        <v>227.1264</v>
      </c>
      <c r="C22" s="14">
        <v>95.78934</v>
      </c>
      <c r="D22" s="14">
        <v>-17.29469</v>
      </c>
      <c r="E22" s="14">
        <v>-104.624</v>
      </c>
      <c r="F22" s="25">
        <v>-198.8357</v>
      </c>
      <c r="G22" s="36">
        <v>0</v>
      </c>
    </row>
    <row r="23" spans="1:7" ht="12">
      <c r="A23" s="20" t="s">
        <v>31</v>
      </c>
      <c r="B23" s="29">
        <v>-2.353934</v>
      </c>
      <c r="C23" s="14">
        <v>-0.8744718</v>
      </c>
      <c r="D23" s="14">
        <v>-1.128086</v>
      </c>
      <c r="E23" s="14">
        <v>-1.103343</v>
      </c>
      <c r="F23" s="25">
        <v>5.576634</v>
      </c>
      <c r="G23" s="35">
        <v>-0.344965</v>
      </c>
    </row>
    <row r="24" spans="1:7" ht="12">
      <c r="A24" s="20" t="s">
        <v>32</v>
      </c>
      <c r="B24" s="29">
        <v>3.397612</v>
      </c>
      <c r="C24" s="14">
        <v>3.318884</v>
      </c>
      <c r="D24" s="14">
        <v>2.838168</v>
      </c>
      <c r="E24" s="14">
        <v>1.454021</v>
      </c>
      <c r="F24" s="25">
        <v>2.348394</v>
      </c>
      <c r="G24" s="52">
        <v>2.636586</v>
      </c>
    </row>
    <row r="25" spans="1:7" ht="12">
      <c r="A25" s="20" t="s">
        <v>33</v>
      </c>
      <c r="B25" s="29">
        <v>-0.3970346</v>
      </c>
      <c r="C25" s="14">
        <v>-0.001531785</v>
      </c>
      <c r="D25" s="14">
        <v>-0.158524</v>
      </c>
      <c r="E25" s="14">
        <v>0.1524227</v>
      </c>
      <c r="F25" s="25">
        <v>-1.792918</v>
      </c>
      <c r="G25" s="35">
        <v>-0.2983084</v>
      </c>
    </row>
    <row r="26" spans="1:7" ht="12">
      <c r="A26" s="21" t="s">
        <v>34</v>
      </c>
      <c r="B26" s="31">
        <v>0.7252459</v>
      </c>
      <c r="C26" s="16">
        <v>0.5540255</v>
      </c>
      <c r="D26" s="16">
        <v>0.2166243</v>
      </c>
      <c r="E26" s="16">
        <v>0.7087654</v>
      </c>
      <c r="F26" s="27">
        <v>0.4247436</v>
      </c>
      <c r="G26" s="37">
        <v>0.5174363</v>
      </c>
    </row>
    <row r="27" spans="1:7" ht="12">
      <c r="A27" s="20" t="s">
        <v>35</v>
      </c>
      <c r="B27" s="29">
        <v>0.01457766</v>
      </c>
      <c r="C27" s="14">
        <v>-0.179283</v>
      </c>
      <c r="D27" s="14">
        <v>-0.2729417</v>
      </c>
      <c r="E27" s="14">
        <v>-0.1169788</v>
      </c>
      <c r="F27" s="25">
        <v>0.2423264</v>
      </c>
      <c r="G27" s="35">
        <v>-0.1025584</v>
      </c>
    </row>
    <row r="28" spans="1:7" ht="12">
      <c r="A28" s="20" t="s">
        <v>36</v>
      </c>
      <c r="B28" s="49">
        <v>0.4590141</v>
      </c>
      <c r="C28" s="50">
        <v>0.4612215</v>
      </c>
      <c r="D28" s="50">
        <v>0.3156062</v>
      </c>
      <c r="E28" s="50">
        <v>0.1802802</v>
      </c>
      <c r="F28" s="51">
        <v>0.1620147</v>
      </c>
      <c r="G28" s="35">
        <v>0.3183862</v>
      </c>
    </row>
    <row r="29" spans="1:7" ht="12">
      <c r="A29" s="20" t="s">
        <v>37</v>
      </c>
      <c r="B29" s="29">
        <v>0.07976117</v>
      </c>
      <c r="C29" s="14">
        <v>-0.06058327</v>
      </c>
      <c r="D29" s="14">
        <v>-0.03810021</v>
      </c>
      <c r="E29" s="14">
        <v>-0.03206448</v>
      </c>
      <c r="F29" s="25">
        <v>-0.04249617</v>
      </c>
      <c r="G29" s="35">
        <v>-0.02558478</v>
      </c>
    </row>
    <row r="30" spans="1:7" ht="12">
      <c r="A30" s="21" t="s">
        <v>38</v>
      </c>
      <c r="B30" s="31">
        <v>0.03856814</v>
      </c>
      <c r="C30" s="16">
        <v>0.1366618</v>
      </c>
      <c r="D30" s="16">
        <v>0.006126551</v>
      </c>
      <c r="E30" s="16">
        <v>-0.009667426</v>
      </c>
      <c r="F30" s="27">
        <v>0.2226017</v>
      </c>
      <c r="G30" s="37">
        <v>0.06730363</v>
      </c>
    </row>
    <row r="31" spans="1:7" ht="12">
      <c r="A31" s="20" t="s">
        <v>39</v>
      </c>
      <c r="B31" s="29">
        <v>0.001430529</v>
      </c>
      <c r="C31" s="14">
        <v>-0.01444393</v>
      </c>
      <c r="D31" s="14">
        <v>-0.01711381</v>
      </c>
      <c r="E31" s="14">
        <v>0.005308533</v>
      </c>
      <c r="F31" s="25">
        <v>0.02031496</v>
      </c>
      <c r="G31" s="35">
        <v>-0.003401562</v>
      </c>
    </row>
    <row r="32" spans="1:7" ht="12">
      <c r="A32" s="20" t="s">
        <v>40</v>
      </c>
      <c r="B32" s="29">
        <v>0.03488975</v>
      </c>
      <c r="C32" s="14">
        <v>0.04834944</v>
      </c>
      <c r="D32" s="14">
        <v>0.01877762</v>
      </c>
      <c r="E32" s="14">
        <v>0.04227371</v>
      </c>
      <c r="F32" s="25">
        <v>0.0114692</v>
      </c>
      <c r="G32" s="35">
        <v>0.03290901</v>
      </c>
    </row>
    <row r="33" spans="1:7" ht="12">
      <c r="A33" s="20" t="s">
        <v>41</v>
      </c>
      <c r="B33" s="29">
        <v>0.1497878</v>
      </c>
      <c r="C33" s="14">
        <v>0.03723243</v>
      </c>
      <c r="D33" s="14">
        <v>0.04311847</v>
      </c>
      <c r="E33" s="14">
        <v>0.03824274</v>
      </c>
      <c r="F33" s="25">
        <v>0.06228813</v>
      </c>
      <c r="G33" s="35">
        <v>0.05852962</v>
      </c>
    </row>
    <row r="34" spans="1:7" ht="12">
      <c r="A34" s="21" t="s">
        <v>42</v>
      </c>
      <c r="B34" s="31">
        <v>-0.03012385</v>
      </c>
      <c r="C34" s="16">
        <v>0.002504499</v>
      </c>
      <c r="D34" s="16">
        <v>0.009733304</v>
      </c>
      <c r="E34" s="16">
        <v>0.02077385</v>
      </c>
      <c r="F34" s="27">
        <v>-0.01106047</v>
      </c>
      <c r="G34" s="37">
        <v>0.002120113</v>
      </c>
    </row>
    <row r="35" spans="1:7" ht="12.75" thickBot="1">
      <c r="A35" s="22" t="s">
        <v>43</v>
      </c>
      <c r="B35" s="32">
        <v>-0.005244809</v>
      </c>
      <c r="C35" s="17">
        <v>0.001721332</v>
      </c>
      <c r="D35" s="17">
        <v>0.0023022</v>
      </c>
      <c r="E35" s="17">
        <v>0.001935801</v>
      </c>
      <c r="F35" s="28">
        <v>0.00338777</v>
      </c>
      <c r="G35" s="38">
        <v>0.001126295</v>
      </c>
    </row>
    <row r="36" spans="1:7" ht="12">
      <c r="A36" s="4" t="s">
        <v>44</v>
      </c>
      <c r="B36" s="3">
        <v>21.05408</v>
      </c>
      <c r="C36" s="3">
        <v>21.06018</v>
      </c>
      <c r="D36" s="3">
        <v>21.07239</v>
      </c>
      <c r="E36" s="3">
        <v>21.08154</v>
      </c>
      <c r="F36" s="3">
        <v>21.09985</v>
      </c>
      <c r="G36" s="3"/>
    </row>
    <row r="37" spans="1:6" ht="12">
      <c r="A37" s="4" t="s">
        <v>45</v>
      </c>
      <c r="B37" s="2">
        <v>-0.1525879</v>
      </c>
      <c r="C37" s="2">
        <v>-0.1200358</v>
      </c>
      <c r="D37" s="2">
        <v>-0.096639</v>
      </c>
      <c r="E37" s="2">
        <v>-0.0773112</v>
      </c>
      <c r="F37" s="2">
        <v>-0.06612142</v>
      </c>
    </row>
    <row r="38" spans="1:7" ht="12">
      <c r="A38" s="4" t="s">
        <v>52</v>
      </c>
      <c r="B38" s="2">
        <v>7.998823E-05</v>
      </c>
      <c r="C38" s="2">
        <v>2.420322E-05</v>
      </c>
      <c r="D38" s="2">
        <v>-0.0001394622</v>
      </c>
      <c r="E38" s="2">
        <v>8.766664E-05</v>
      </c>
      <c r="F38" s="2">
        <v>1.242688E-05</v>
      </c>
      <c r="G38" s="2">
        <v>0</v>
      </c>
    </row>
    <row r="39" spans="1:7" ht="12.75" thickBot="1">
      <c r="A39" s="4" t="s">
        <v>53</v>
      </c>
      <c r="B39" s="2">
        <v>0.0004625531</v>
      </c>
      <c r="C39" s="2">
        <v>-0.0001597958</v>
      </c>
      <c r="D39" s="2">
        <v>-8.053537E-05</v>
      </c>
      <c r="E39" s="2">
        <v>-0.0001323639</v>
      </c>
      <c r="F39" s="2">
        <v>0.0001691817</v>
      </c>
      <c r="G39" s="2">
        <v>0.0007881725</v>
      </c>
    </row>
    <row r="40" spans="2:5" ht="12.75" thickBot="1">
      <c r="B40" s="7" t="s">
        <v>46</v>
      </c>
      <c r="C40" s="8">
        <v>-0.003757</v>
      </c>
      <c r="D40" s="18" t="s">
        <v>47</v>
      </c>
      <c r="E40" s="9">
        <v>3.116475</v>
      </c>
    </row>
    <row r="41" spans="1:6" ht="12">
      <c r="A41" s="5" t="s">
        <v>50</v>
      </c>
      <c r="F41" s="1" t="s">
        <v>51</v>
      </c>
    </row>
    <row r="42" spans="1:6" ht="12">
      <c r="A42" s="4" t="s">
        <v>48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49</v>
      </c>
      <c r="B43" s="1">
        <v>12.517</v>
      </c>
      <c r="C43" s="1">
        <v>12.516</v>
      </c>
      <c r="D43" s="1">
        <v>12.516</v>
      </c>
      <c r="E43" s="1">
        <v>12.516</v>
      </c>
      <c r="F43" s="1">
        <v>12.516</v>
      </c>
      <c r="G43" s="1">
        <v>12.517</v>
      </c>
    </row>
  </sheetData>
  <printOptions/>
  <pageMargins left="0.708661417322835" right="0.708661417322835" top="0.590551181102362" bottom="0.590551181102362" header="0" footer="0.511811023622047"/>
  <pageSetup orientation="portrait" paperSize="9" scale="95" r:id="rId2"/>
  <headerFooter alignWithMargins="0">
    <oddFooter>&amp;L&amp;F&amp;C&amp;J&amp;R&amp;A</oddFooter>
  </headerFooter>
  <rowBreaks count="1" manualBreakCount="1">
    <brk id="67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2.57421875" style="0" bestFit="1" customWidth="1"/>
    <col min="4" max="4" width="13.7109375" style="0" bestFit="1" customWidth="1"/>
    <col min="5" max="5" width="18.281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0.002261</v>
      </c>
      <c r="C4">
        <v>0.003758</v>
      </c>
      <c r="D4">
        <v>0.003757</v>
      </c>
      <c r="E4">
        <v>0.003757</v>
      </c>
      <c r="F4">
        <v>0.002081</v>
      </c>
      <c r="G4">
        <v>0.011708</v>
      </c>
    </row>
    <row r="5" spans="1:7" ht="12.75">
      <c r="A5" t="s">
        <v>13</v>
      </c>
      <c r="B5">
        <v>11.35437</v>
      </c>
      <c r="C5">
        <v>4.78932</v>
      </c>
      <c r="D5">
        <v>-0.864734</v>
      </c>
      <c r="E5">
        <v>-5.231007</v>
      </c>
      <c r="F5">
        <v>-9.940475</v>
      </c>
      <c r="G5">
        <v>4.259652</v>
      </c>
    </row>
    <row r="6" spans="1:7" ht="12.75">
      <c r="A6" t="s">
        <v>14</v>
      </c>
      <c r="B6" s="53">
        <v>-40.87202</v>
      </c>
      <c r="C6" s="53">
        <v>-15.13759</v>
      </c>
      <c r="D6" s="53">
        <v>82.11852</v>
      </c>
      <c r="E6" s="53">
        <v>-50.754</v>
      </c>
      <c r="F6" s="53">
        <v>-9.288715</v>
      </c>
      <c r="G6" s="53">
        <v>-3.251435</v>
      </c>
    </row>
    <row r="7" spans="1:7" ht="12.75">
      <c r="A7" t="s">
        <v>15</v>
      </c>
      <c r="B7" s="53">
        <v>10000</v>
      </c>
      <c r="C7" s="53">
        <v>10000</v>
      </c>
      <c r="D7" s="53">
        <v>10000</v>
      </c>
      <c r="E7" s="53">
        <v>10000</v>
      </c>
      <c r="F7" s="53">
        <v>10000</v>
      </c>
      <c r="G7" s="53">
        <v>10000</v>
      </c>
    </row>
    <row r="8" spans="1:7" ht="12.75">
      <c r="A8" t="s">
        <v>16</v>
      </c>
      <c r="B8" s="53">
        <v>3.066747</v>
      </c>
      <c r="C8" s="53">
        <v>0.4425036</v>
      </c>
      <c r="D8" s="53">
        <v>-1.319024</v>
      </c>
      <c r="E8" s="53">
        <v>-0.9004102</v>
      </c>
      <c r="F8" s="53">
        <v>-5.502201</v>
      </c>
      <c r="G8" s="53">
        <v>-0.7167924</v>
      </c>
    </row>
    <row r="9" spans="1:7" ht="12.75">
      <c r="A9" t="s">
        <v>17</v>
      </c>
      <c r="B9" s="53">
        <v>0.1463018</v>
      </c>
      <c r="C9" s="53">
        <v>0.2098784</v>
      </c>
      <c r="D9" s="53">
        <v>0.6032359</v>
      </c>
      <c r="E9" s="53">
        <v>-0.2792856</v>
      </c>
      <c r="F9" s="53">
        <v>-1.002137</v>
      </c>
      <c r="G9" s="53">
        <v>0.01615138</v>
      </c>
    </row>
    <row r="10" spans="1:7" ht="12.75">
      <c r="A10" t="s">
        <v>18</v>
      </c>
      <c r="B10" s="53">
        <v>-0.388297</v>
      </c>
      <c r="C10" s="53">
        <v>0.1802819</v>
      </c>
      <c r="D10" s="53">
        <v>1.005885</v>
      </c>
      <c r="E10" s="53">
        <v>0.7100962</v>
      </c>
      <c r="F10" s="53">
        <v>0.5456459</v>
      </c>
      <c r="G10" s="53">
        <v>0.4727695</v>
      </c>
    </row>
    <row r="11" spans="1:7" ht="12.75">
      <c r="A11" t="s">
        <v>19</v>
      </c>
      <c r="B11" s="53">
        <v>4.883761</v>
      </c>
      <c r="C11" s="53">
        <v>4.413064</v>
      </c>
      <c r="D11" s="53">
        <v>4.380621</v>
      </c>
      <c r="E11" s="53">
        <v>4.403881</v>
      </c>
      <c r="F11" s="53">
        <v>15.10638</v>
      </c>
      <c r="G11" s="53">
        <v>5.896446</v>
      </c>
    </row>
    <row r="12" spans="1:7" ht="12.75">
      <c r="A12" t="s">
        <v>20</v>
      </c>
      <c r="B12" s="53">
        <v>0.4311277</v>
      </c>
      <c r="C12" s="53">
        <v>-0.0420893</v>
      </c>
      <c r="D12" s="53">
        <v>-0.3719358</v>
      </c>
      <c r="E12" s="53">
        <v>-0.3192118</v>
      </c>
      <c r="F12" s="53">
        <v>-0.4865524</v>
      </c>
      <c r="G12" s="53">
        <v>-0.1788528</v>
      </c>
    </row>
    <row r="13" spans="1:7" ht="12.75">
      <c r="A13" t="s">
        <v>21</v>
      </c>
      <c r="B13" s="53">
        <v>-0.05638585</v>
      </c>
      <c r="C13" s="53">
        <v>0.2079335</v>
      </c>
      <c r="D13" s="53">
        <v>0.2314879</v>
      </c>
      <c r="E13" s="53">
        <v>0.1265514</v>
      </c>
      <c r="F13" s="53">
        <v>-0.06606939</v>
      </c>
      <c r="G13" s="53">
        <v>0.1192417</v>
      </c>
    </row>
    <row r="14" spans="1:7" ht="12.75">
      <c r="A14" t="s">
        <v>22</v>
      </c>
      <c r="B14" s="53">
        <v>-0.02631684</v>
      </c>
      <c r="C14" s="53">
        <v>0.2243665</v>
      </c>
      <c r="D14" s="53">
        <v>0.1268049</v>
      </c>
      <c r="E14" s="53">
        <v>0.09990698</v>
      </c>
      <c r="F14" s="53">
        <v>0.0817665</v>
      </c>
      <c r="G14" s="53">
        <v>0.1156399</v>
      </c>
    </row>
    <row r="15" spans="1:7" ht="12.75">
      <c r="A15" t="s">
        <v>23</v>
      </c>
      <c r="B15" s="53">
        <v>-0.362936</v>
      </c>
      <c r="C15" s="53">
        <v>-0.04818868</v>
      </c>
      <c r="D15" s="53">
        <v>-0.07706649</v>
      </c>
      <c r="E15" s="53">
        <v>-0.06991465</v>
      </c>
      <c r="F15" s="53">
        <v>-0.3110515</v>
      </c>
      <c r="G15" s="53">
        <v>-0.1409715</v>
      </c>
    </row>
    <row r="16" spans="1:7" ht="12.75">
      <c r="A16" t="s">
        <v>24</v>
      </c>
      <c r="B16" s="53">
        <v>0.06354876</v>
      </c>
      <c r="C16" s="53">
        <v>-0.02534025</v>
      </c>
      <c r="D16" s="53">
        <v>-0.02388055</v>
      </c>
      <c r="E16" s="53">
        <v>-0.04285027</v>
      </c>
      <c r="F16" s="53">
        <v>-0.03759147</v>
      </c>
      <c r="G16" s="53">
        <v>-0.01796365</v>
      </c>
    </row>
    <row r="17" spans="1:7" ht="12.75">
      <c r="A17" t="s">
        <v>25</v>
      </c>
      <c r="B17" s="53">
        <v>-0.02405695</v>
      </c>
      <c r="C17" s="53">
        <v>-0.02416733</v>
      </c>
      <c r="D17" s="53">
        <v>-0.03776364</v>
      </c>
      <c r="E17" s="53">
        <v>-0.01328174</v>
      </c>
      <c r="F17" s="53">
        <v>-0.007871362</v>
      </c>
      <c r="G17" s="53">
        <v>-0.0226298</v>
      </c>
    </row>
    <row r="18" spans="1:7" ht="12.75">
      <c r="A18" t="s">
        <v>26</v>
      </c>
      <c r="B18" s="53">
        <v>-0.01937977</v>
      </c>
      <c r="C18" s="53">
        <v>0.01010023</v>
      </c>
      <c r="D18" s="53">
        <v>-0.01838755</v>
      </c>
      <c r="E18" s="53">
        <v>0.02292897</v>
      </c>
      <c r="F18" s="53">
        <v>-0.02087365</v>
      </c>
      <c r="G18" s="53">
        <v>-0.002060888</v>
      </c>
    </row>
    <row r="19" spans="1:7" ht="12.75">
      <c r="A19" t="s">
        <v>27</v>
      </c>
      <c r="B19" s="53">
        <v>-0.1984377</v>
      </c>
      <c r="C19" s="53">
        <v>-0.1725103</v>
      </c>
      <c r="D19" s="53">
        <v>-0.1736494</v>
      </c>
      <c r="E19" s="53">
        <v>-0.1724901</v>
      </c>
      <c r="F19" s="53">
        <v>-0.1426932</v>
      </c>
      <c r="G19" s="53">
        <v>-0.1725596</v>
      </c>
    </row>
    <row r="20" spans="1:7" ht="12.75">
      <c r="A20" t="s">
        <v>28</v>
      </c>
      <c r="B20" s="53">
        <v>0.003221465</v>
      </c>
      <c r="C20" s="53">
        <v>-0.004439205</v>
      </c>
      <c r="D20" s="53">
        <v>-0.003428218</v>
      </c>
      <c r="E20" s="53">
        <v>-0.004117034</v>
      </c>
      <c r="F20" s="53">
        <v>0.0005350047</v>
      </c>
      <c r="G20" s="53">
        <v>-0.002346085</v>
      </c>
    </row>
    <row r="21" spans="1:7" ht="12.75">
      <c r="A21" t="s">
        <v>29</v>
      </c>
      <c r="B21" s="53">
        <v>-273.1587</v>
      </c>
      <c r="C21" s="53">
        <v>93.86117</v>
      </c>
      <c r="D21" s="53">
        <v>47.23187</v>
      </c>
      <c r="E21" s="53">
        <v>78.40065</v>
      </c>
      <c r="F21" s="53">
        <v>-99.37328</v>
      </c>
      <c r="G21" s="53">
        <v>0.02172478</v>
      </c>
    </row>
    <row r="22" spans="1:7" ht="12.75">
      <c r="A22" t="s">
        <v>30</v>
      </c>
      <c r="B22" s="53">
        <v>227.1264</v>
      </c>
      <c r="C22" s="53">
        <v>95.78934</v>
      </c>
      <c r="D22" s="53">
        <v>-17.29469</v>
      </c>
      <c r="E22" s="53">
        <v>-104.624</v>
      </c>
      <c r="F22" s="53">
        <v>-198.8357</v>
      </c>
      <c r="G22" s="53">
        <v>0</v>
      </c>
    </row>
    <row r="23" spans="1:7" ht="12.75">
      <c r="A23" t="s">
        <v>31</v>
      </c>
      <c r="B23" s="53">
        <v>-2.353934</v>
      </c>
      <c r="C23" s="53">
        <v>-0.8744718</v>
      </c>
      <c r="D23" s="53">
        <v>-1.128086</v>
      </c>
      <c r="E23" s="53">
        <v>-1.103343</v>
      </c>
      <c r="F23" s="53">
        <v>5.576634</v>
      </c>
      <c r="G23" s="53">
        <v>-0.344965</v>
      </c>
    </row>
    <row r="24" spans="1:7" ht="12.75">
      <c r="A24" t="s">
        <v>32</v>
      </c>
      <c r="B24" s="53">
        <v>3.397612</v>
      </c>
      <c r="C24" s="53">
        <v>3.318884</v>
      </c>
      <c r="D24" s="53">
        <v>2.838168</v>
      </c>
      <c r="E24" s="53">
        <v>1.454021</v>
      </c>
      <c r="F24" s="53">
        <v>2.348394</v>
      </c>
      <c r="G24" s="53">
        <v>2.636586</v>
      </c>
    </row>
    <row r="25" spans="1:7" ht="12.75">
      <c r="A25" t="s">
        <v>33</v>
      </c>
      <c r="B25" s="53">
        <v>-0.3970346</v>
      </c>
      <c r="C25" s="53">
        <v>-0.001531785</v>
      </c>
      <c r="D25" s="53">
        <v>-0.158524</v>
      </c>
      <c r="E25" s="53">
        <v>0.1524227</v>
      </c>
      <c r="F25" s="53">
        <v>-1.792918</v>
      </c>
      <c r="G25" s="53">
        <v>-0.2983084</v>
      </c>
    </row>
    <row r="26" spans="1:7" ht="12.75">
      <c r="A26" t="s">
        <v>34</v>
      </c>
      <c r="B26" s="53">
        <v>0.7252459</v>
      </c>
      <c r="C26" s="53">
        <v>0.5540255</v>
      </c>
      <c r="D26" s="53">
        <v>0.2166243</v>
      </c>
      <c r="E26" s="53">
        <v>0.7087654</v>
      </c>
      <c r="F26" s="53">
        <v>0.4247436</v>
      </c>
      <c r="G26" s="53">
        <v>0.5174363</v>
      </c>
    </row>
    <row r="27" spans="1:7" ht="12.75">
      <c r="A27" t="s">
        <v>35</v>
      </c>
      <c r="B27" s="53">
        <v>0.01457766</v>
      </c>
      <c r="C27" s="53">
        <v>-0.179283</v>
      </c>
      <c r="D27" s="53">
        <v>-0.2729417</v>
      </c>
      <c r="E27" s="53">
        <v>-0.1169788</v>
      </c>
      <c r="F27" s="53">
        <v>0.2423264</v>
      </c>
      <c r="G27" s="53">
        <v>-0.1025584</v>
      </c>
    </row>
    <row r="28" spans="1:7" ht="12.75">
      <c r="A28" t="s">
        <v>36</v>
      </c>
      <c r="B28" s="53">
        <v>0.4590141</v>
      </c>
      <c r="C28" s="53">
        <v>0.4612215</v>
      </c>
      <c r="D28" s="53">
        <v>0.3156062</v>
      </c>
      <c r="E28" s="53">
        <v>0.1802802</v>
      </c>
      <c r="F28" s="53">
        <v>0.1620147</v>
      </c>
      <c r="G28" s="53">
        <v>0.3183862</v>
      </c>
    </row>
    <row r="29" spans="1:7" ht="12.75">
      <c r="A29" t="s">
        <v>37</v>
      </c>
      <c r="B29" s="53">
        <v>0.07976117</v>
      </c>
      <c r="C29" s="53">
        <v>-0.06058327</v>
      </c>
      <c r="D29" s="53">
        <v>-0.03810021</v>
      </c>
      <c r="E29" s="53">
        <v>-0.03206448</v>
      </c>
      <c r="F29" s="53">
        <v>-0.04249617</v>
      </c>
      <c r="G29" s="53">
        <v>-0.02558478</v>
      </c>
    </row>
    <row r="30" spans="1:7" ht="12.75">
      <c r="A30" t="s">
        <v>38</v>
      </c>
      <c r="B30" s="53">
        <v>0.03856814</v>
      </c>
      <c r="C30" s="53">
        <v>0.1366618</v>
      </c>
      <c r="D30" s="53">
        <v>0.006126551</v>
      </c>
      <c r="E30" s="53">
        <v>-0.009667426</v>
      </c>
      <c r="F30" s="53">
        <v>0.2226017</v>
      </c>
      <c r="G30" s="53">
        <v>0.06730363</v>
      </c>
    </row>
    <row r="31" spans="1:7" ht="12.75">
      <c r="A31" t="s">
        <v>39</v>
      </c>
      <c r="B31" s="53">
        <v>0.001430529</v>
      </c>
      <c r="C31" s="53">
        <v>-0.01444393</v>
      </c>
      <c r="D31" s="53">
        <v>-0.01711381</v>
      </c>
      <c r="E31" s="53">
        <v>0.005308533</v>
      </c>
      <c r="F31" s="53">
        <v>0.02031496</v>
      </c>
      <c r="G31" s="53">
        <v>-0.003401562</v>
      </c>
    </row>
    <row r="32" spans="1:7" ht="12.75">
      <c r="A32" t="s">
        <v>40</v>
      </c>
      <c r="B32" s="53">
        <v>0.03488975</v>
      </c>
      <c r="C32" s="53">
        <v>0.04834944</v>
      </c>
      <c r="D32" s="53">
        <v>0.01877762</v>
      </c>
      <c r="E32" s="53">
        <v>0.04227371</v>
      </c>
      <c r="F32" s="53">
        <v>0.0114692</v>
      </c>
      <c r="G32" s="53">
        <v>0.03290901</v>
      </c>
    </row>
    <row r="33" spans="1:7" ht="12.75">
      <c r="A33" t="s">
        <v>41</v>
      </c>
      <c r="B33" s="53">
        <v>0.1497878</v>
      </c>
      <c r="C33" s="53">
        <v>0.03723243</v>
      </c>
      <c r="D33" s="53">
        <v>0.04311847</v>
      </c>
      <c r="E33" s="53">
        <v>0.03824274</v>
      </c>
      <c r="F33" s="53">
        <v>0.06228813</v>
      </c>
      <c r="G33" s="53">
        <v>0.05852962</v>
      </c>
    </row>
    <row r="34" spans="1:7" ht="12.75">
      <c r="A34" t="s">
        <v>42</v>
      </c>
      <c r="B34" s="53">
        <v>-0.03012385</v>
      </c>
      <c r="C34" s="53">
        <v>0.002504499</v>
      </c>
      <c r="D34" s="53">
        <v>0.009733304</v>
      </c>
      <c r="E34" s="53">
        <v>0.02077385</v>
      </c>
      <c r="F34" s="53">
        <v>-0.01106047</v>
      </c>
      <c r="G34" s="53">
        <v>0.002120113</v>
      </c>
    </row>
    <row r="35" spans="1:7" ht="12.75">
      <c r="A35" t="s">
        <v>43</v>
      </c>
      <c r="B35" s="53">
        <v>-0.005244809</v>
      </c>
      <c r="C35" s="53">
        <v>0.001721332</v>
      </c>
      <c r="D35" s="53">
        <v>0.0023022</v>
      </c>
      <c r="E35" s="53">
        <v>0.001935801</v>
      </c>
      <c r="F35" s="53">
        <v>0.00338777</v>
      </c>
      <c r="G35" s="53">
        <v>0.001126295</v>
      </c>
    </row>
    <row r="36" spans="1:6" ht="12.75">
      <c r="A36" t="s">
        <v>44</v>
      </c>
      <c r="B36" s="53">
        <v>21.05408</v>
      </c>
      <c r="C36" s="53">
        <v>21.06018</v>
      </c>
      <c r="D36" s="53">
        <v>21.07239</v>
      </c>
      <c r="E36" s="53">
        <v>21.08154</v>
      </c>
      <c r="F36" s="53">
        <v>21.09985</v>
      </c>
    </row>
    <row r="37" spans="1:6" ht="12.75">
      <c r="A37" t="s">
        <v>45</v>
      </c>
      <c r="B37" s="53">
        <v>-0.1525879</v>
      </c>
      <c r="C37" s="53">
        <v>-0.1200358</v>
      </c>
      <c r="D37" s="53">
        <v>-0.096639</v>
      </c>
      <c r="E37" s="53">
        <v>-0.0773112</v>
      </c>
      <c r="F37" s="53">
        <v>-0.06612142</v>
      </c>
    </row>
    <row r="38" spans="1:7" ht="12.75">
      <c r="A38" t="s">
        <v>54</v>
      </c>
      <c r="B38" s="53">
        <v>7.998823E-05</v>
      </c>
      <c r="C38" s="53">
        <v>2.420322E-05</v>
      </c>
      <c r="D38" s="53">
        <v>-0.0001394622</v>
      </c>
      <c r="E38" s="53">
        <v>8.766664E-05</v>
      </c>
      <c r="F38" s="53">
        <v>1.242688E-05</v>
      </c>
      <c r="G38" s="53">
        <v>0</v>
      </c>
    </row>
    <row r="39" spans="1:7" ht="12.75">
      <c r="A39" t="s">
        <v>55</v>
      </c>
      <c r="B39" s="53">
        <v>0.0004625531</v>
      </c>
      <c r="C39" s="53">
        <v>-0.0001597958</v>
      </c>
      <c r="D39" s="53">
        <v>-8.053537E-05</v>
      </c>
      <c r="E39" s="53">
        <v>-0.0001323639</v>
      </c>
      <c r="F39" s="53">
        <v>0.0001691817</v>
      </c>
      <c r="G39" s="53">
        <v>0.0007881725</v>
      </c>
    </row>
    <row r="40" spans="2:5" ht="12.75">
      <c r="B40" t="s">
        <v>46</v>
      </c>
      <c r="C40">
        <v>-0.003757</v>
      </c>
      <c r="D40" t="s">
        <v>47</v>
      </c>
      <c r="E40">
        <v>3.116475</v>
      </c>
    </row>
    <row r="42" ht="12.75">
      <c r="A42" t="s">
        <v>56</v>
      </c>
    </row>
    <row r="43" spans="1:6" ht="12.75">
      <c r="A43" t="s">
        <v>48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49</v>
      </c>
      <c r="B44">
        <v>12.517</v>
      </c>
      <c r="C44">
        <v>12.516</v>
      </c>
      <c r="D44">
        <v>12.516</v>
      </c>
      <c r="E44">
        <v>12.516</v>
      </c>
      <c r="F44">
        <v>12.516</v>
      </c>
      <c r="J44">
        <v>12.517</v>
      </c>
    </row>
    <row r="50" spans="1:7" ht="12.75">
      <c r="A50" t="s">
        <v>57</v>
      </c>
      <c r="B50">
        <f>-0.017/(B7*B7+B22*B22)*(B21*B22+B6*B7)</f>
        <v>7.998823481511956E-05</v>
      </c>
      <c r="C50">
        <f>-0.017/(C7*C7+C22*C22)*(C21*C22+C6*C7)</f>
        <v>2.4203229289652503E-05</v>
      </c>
      <c r="D50">
        <f>-0.017/(D7*D7+D22*D22)*(D21*D22+D6*D7)</f>
        <v>-0.00013946220056630797</v>
      </c>
      <c r="E50">
        <f>-0.017/(E7*E7+E22*E22)*(E21*E22+E6*E7)</f>
        <v>8.766664408308442E-05</v>
      </c>
      <c r="F50">
        <f>-0.017/(F7*F7+F22*F22)*(F21*F22+F6*F7)</f>
        <v>1.2426879986696375E-05</v>
      </c>
      <c r="G50">
        <f>(B50*B$4+C50*C$4+D50*D$4+E50*E$4+F50*F$4)/SUM(B$4:F$4)</f>
        <v>6.601355586803109E-06</v>
      </c>
    </row>
    <row r="51" spans="1:7" ht="12.75">
      <c r="A51" t="s">
        <v>58</v>
      </c>
      <c r="B51">
        <f>-0.017/(B7*B7+B22*B22)*(B21*B7-B6*B22)</f>
        <v>0.00046255304601840874</v>
      </c>
      <c r="C51">
        <f>-0.017/(C7*C7+C22*C22)*(C21*C7-C6*C22)</f>
        <v>-0.00015979583013595245</v>
      </c>
      <c r="D51">
        <f>-0.017/(D7*D7+D22*D22)*(D21*D7-D6*D22)</f>
        <v>-8.05353745525512E-05</v>
      </c>
      <c r="E51">
        <f>-0.017/(E7*E7+E22*E22)*(E21*E7-E6*E22)</f>
        <v>-0.00013236390150294516</v>
      </c>
      <c r="F51">
        <f>-0.017/(F7*F7+F22*F22)*(F21*F7-F6*F22)</f>
        <v>0.00016918166673809707</v>
      </c>
      <c r="G51">
        <f>(B51*B$4+C51*C$4+D51*D$4+E51*E$4+F51*F$4)/SUM(B$4:F$4)</f>
        <v>-1.5856438208063132E-07</v>
      </c>
    </row>
    <row r="58" ht="12.75">
      <c r="A58" t="s">
        <v>60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62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65</v>
      </c>
      <c r="B62">
        <f>B7+(2/0.017)*(B8*B50-B23*B51)</f>
        <v>10000.156955649527</v>
      </c>
      <c r="C62">
        <f>C7+(2/0.017)*(C8*C50-C23*C51)</f>
        <v>9999.984820361045</v>
      </c>
      <c r="D62">
        <f>D7+(2/0.017)*(D8*D50-D23*D51)</f>
        <v>10000.01095331307</v>
      </c>
      <c r="E62">
        <f>E7+(2/0.017)*(E8*E50-E23*E51)</f>
        <v>9999.97353191474</v>
      </c>
      <c r="F62">
        <f>F7+(2/0.017)*(F8*F50-F23*F51)</f>
        <v>9999.880960067483</v>
      </c>
    </row>
    <row r="63" spans="1:6" ht="12.75">
      <c r="A63" t="s">
        <v>66</v>
      </c>
      <c r="B63">
        <f>B8+(3/0.017)*(B9*B50-B24*B51)</f>
        <v>2.79147523110769</v>
      </c>
      <c r="C63">
        <f>C8+(3/0.017)*(C9*C50-C24*C51)</f>
        <v>0.5369901104017193</v>
      </c>
      <c r="D63">
        <f>D8+(3/0.017)*(D9*D50-D24*D51)</f>
        <v>-1.2935338264385057</v>
      </c>
      <c r="E63">
        <f>E8+(3/0.017)*(E9*E50-E24*E51)</f>
        <v>-0.8707674009762677</v>
      </c>
      <c r="F63">
        <f>F8+(3/0.017)*(F9*F50-F24*F51)</f>
        <v>-5.5745113495247605</v>
      </c>
    </row>
    <row r="64" spans="1:6" ht="12.75">
      <c r="A64" t="s">
        <v>67</v>
      </c>
      <c r="B64">
        <f>B9+(4/0.017)*(B10*B50-B25*B51)</f>
        <v>0.18220541693898684</v>
      </c>
      <c r="C64">
        <f>C9+(4/0.017)*(C10*C50-C25*C51)</f>
        <v>0.21084748971924927</v>
      </c>
      <c r="D64">
        <f>D9+(4/0.017)*(D10*D50-D25*D51)</f>
        <v>0.5672241999218331</v>
      </c>
      <c r="E64">
        <f>E9+(4/0.017)*(E10*E50-E25*E51)</f>
        <v>-0.25989100845182034</v>
      </c>
      <c r="F64">
        <f>F9+(4/0.017)*(F10*F50-F25*F51)</f>
        <v>-0.929170051369584</v>
      </c>
    </row>
    <row r="65" spans="1:6" ht="12.75">
      <c r="A65" t="s">
        <v>68</v>
      </c>
      <c r="B65">
        <f>B10+(5/0.017)*(B11*B50-B26*B51)</f>
        <v>-0.37206796426718797</v>
      </c>
      <c r="C65">
        <f>C10+(5/0.017)*(C11*C50-C26*C51)</f>
        <v>0.23773524251496975</v>
      </c>
      <c r="D65">
        <f>D10+(5/0.017)*(D11*D50-D26*D51)</f>
        <v>0.8313305513619715</v>
      </c>
      <c r="E65">
        <f>E10+(5/0.017)*(E11*E50-E26*E51)</f>
        <v>0.8512398534722215</v>
      </c>
      <c r="F65">
        <f>F10+(5/0.017)*(F11*F50-F26*F51)</f>
        <v>0.5797242356203208</v>
      </c>
    </row>
    <row r="66" spans="1:6" ht="12.75">
      <c r="A66" t="s">
        <v>69</v>
      </c>
      <c r="B66">
        <f>B11+(6/0.017)*(B12*B50-B27*B51)</f>
        <v>4.893552365646852</v>
      </c>
      <c r="C66">
        <f>C11+(6/0.017)*(C12*C50-C27*C51)</f>
        <v>4.402593162543716</v>
      </c>
      <c r="D66">
        <f>D11+(6/0.017)*(D12*D50-D27*D51)</f>
        <v>4.391170243445957</v>
      </c>
      <c r="E66">
        <f>E11+(6/0.017)*(E12*E50-E27*E51)</f>
        <v>4.3885393537815816</v>
      </c>
      <c r="F66">
        <f>F11+(6/0.017)*(F12*F50-F27*F51)</f>
        <v>15.089776407342818</v>
      </c>
    </row>
    <row r="67" spans="1:6" ht="12.75">
      <c r="A67" t="s">
        <v>70</v>
      </c>
      <c r="B67">
        <f>B12+(7/0.017)*(B13*B50-B28*B51)</f>
        <v>0.3418453456992271</v>
      </c>
      <c r="C67">
        <f>C12+(7/0.017)*(C13*C50-C28*C51)</f>
        <v>-0.009669444557303293</v>
      </c>
      <c r="D67">
        <f>D12+(7/0.017)*(D13*D50-D28*D51)</f>
        <v>-0.3747631199336801</v>
      </c>
      <c r="E67">
        <f>E12+(7/0.017)*(E13*E50-E28*E51)</f>
        <v>-0.30481777116210407</v>
      </c>
      <c r="F67">
        <f>F12+(7/0.017)*(F13*F50-F28*F51)</f>
        <v>-0.49817691020804583</v>
      </c>
    </row>
    <row r="68" spans="1:6" ht="12.75">
      <c r="A68" t="s">
        <v>71</v>
      </c>
      <c r="B68">
        <f>B13+(8/0.017)*(B14*B50-B29*B51)</f>
        <v>-0.07473823104235486</v>
      </c>
      <c r="C68">
        <f>C13+(8/0.017)*(C14*C50-C29*C51)</f>
        <v>0.20593323643407824</v>
      </c>
      <c r="D68">
        <f>D13+(8/0.017)*(D14*D50-D29*D51)</f>
        <v>0.22172182702142518</v>
      </c>
      <c r="E68">
        <f>E13+(8/0.017)*(E14*E50-E29*E51)</f>
        <v>0.1286757905809942</v>
      </c>
      <c r="F68">
        <f>F13+(8/0.017)*(F14*F50-F29*F51)</f>
        <v>-0.06220789571622696</v>
      </c>
    </row>
    <row r="69" spans="1:6" ht="12.75">
      <c r="A69" t="s">
        <v>72</v>
      </c>
      <c r="B69">
        <f>B14+(9/0.017)*(B15*B50-B30*B51)</f>
        <v>-0.05113059209671306</v>
      </c>
      <c r="C69">
        <f>C14+(9/0.017)*(C15*C50-C30*C51)</f>
        <v>0.23531032217464767</v>
      </c>
      <c r="D69">
        <f>D14+(9/0.017)*(D15*D50-D30*D51)</f>
        <v>0.1327561586637291</v>
      </c>
      <c r="E69">
        <f>E14+(9/0.017)*(E15*E50-E30*E51)</f>
        <v>0.09598467360909707</v>
      </c>
      <c r="F69">
        <f>F14+(9/0.017)*(F15*F50-F30*F51)</f>
        <v>0.059782397849162255</v>
      </c>
    </row>
    <row r="70" spans="1:6" ht="12.75">
      <c r="A70" t="s">
        <v>73</v>
      </c>
      <c r="B70">
        <f>B15+(10/0.017)*(B16*B50-B31*B51)</f>
        <v>-0.3603351425936929</v>
      </c>
      <c r="C70">
        <f>C15+(10/0.017)*(C16*C50-C31*C51)</f>
        <v>-0.049907148038695705</v>
      </c>
      <c r="D70">
        <f>D15+(10/0.017)*(D16*D50-D31*D51)</f>
        <v>-0.07591815649684557</v>
      </c>
      <c r="E70">
        <f>E15+(10/0.017)*(E16*E50-E31*E51)</f>
        <v>-0.07171105072342172</v>
      </c>
      <c r="F70">
        <f>F15+(10/0.017)*(F16*F50-F31*F51)</f>
        <v>-0.3133480079286654</v>
      </c>
    </row>
    <row r="71" spans="1:6" ht="12.75">
      <c r="A71" t="s">
        <v>74</v>
      </c>
      <c r="B71">
        <f>B16+(11/0.017)*(B17*B50-B32*B51)</f>
        <v>0.05186117387462235</v>
      </c>
      <c r="C71">
        <f>C16+(11/0.017)*(C17*C50-C32*C51)</f>
        <v>-0.020719530812170768</v>
      </c>
      <c r="D71">
        <f>D16+(11/0.017)*(D17*D50-D32*D51)</f>
        <v>-0.019494226885135732</v>
      </c>
      <c r="E71">
        <f>E16+(11/0.017)*(E17*E50-E32*E51)</f>
        <v>-0.039983056838504706</v>
      </c>
      <c r="F71">
        <f>F16+(11/0.017)*(F17*F50-F32*F51)</f>
        <v>-0.0389103019572731</v>
      </c>
    </row>
    <row r="72" spans="1:6" ht="12.75">
      <c r="A72" t="s">
        <v>75</v>
      </c>
      <c r="B72">
        <f>B17+(12/0.017)*(B18*B50-B33*B51)</f>
        <v>-0.07405809593399003</v>
      </c>
      <c r="C72">
        <f>C17+(12/0.017)*(C18*C50-C33*C51)</f>
        <v>-0.01979506277007273</v>
      </c>
      <c r="D72">
        <f>D17+(12/0.017)*(D18*D50-D33*D51)</f>
        <v>-0.033502277422866385</v>
      </c>
      <c r="E72">
        <f>E17+(12/0.017)*(E18*E50-E33*E51)</f>
        <v>-0.008289694736886264</v>
      </c>
      <c r="F72">
        <f>F17+(12/0.017)*(F18*F50-F33*F51)</f>
        <v>-0.015493058937529579</v>
      </c>
    </row>
    <row r="73" spans="1:6" ht="12.75">
      <c r="A73" t="s">
        <v>76</v>
      </c>
      <c r="B73">
        <f>B18+(13/0.017)*(B19*B50-B34*B51)</f>
        <v>-0.020862383881771644</v>
      </c>
      <c r="C73">
        <f>C18+(13/0.017)*(C19*C50-C34*C51)</f>
        <v>0.007213390468452235</v>
      </c>
      <c r="D73">
        <f>D18+(13/0.017)*(D19*D50-D34*D51)</f>
        <v>0.0007311697379886774</v>
      </c>
      <c r="E73">
        <f>E18+(13/0.017)*(E19*E50-E34*E51)</f>
        <v>0.013468089717579831</v>
      </c>
      <c r="F73">
        <f>F18+(13/0.017)*(F19*F50-F34*F51)</f>
        <v>-0.020798710751973076</v>
      </c>
    </row>
    <row r="74" spans="1:6" ht="12.75">
      <c r="A74" t="s">
        <v>77</v>
      </c>
      <c r="B74">
        <f>B19+(14/0.017)*(B20*B50-B35*B51)</f>
        <v>-0.1962276092066795</v>
      </c>
      <c r="C74">
        <f>C19+(14/0.017)*(C20*C50-C35*C51)</f>
        <v>-0.17237226116990523</v>
      </c>
      <c r="D74">
        <f>D19+(14/0.017)*(D20*D50-D35*D51)</f>
        <v>-0.17310297558127397</v>
      </c>
      <c r="E74">
        <f>E19+(14/0.017)*(E20*E50-E35*E51)</f>
        <v>-0.17257632054943983</v>
      </c>
      <c r="F74">
        <f>F19+(14/0.017)*(F20*F50-F35*F51)</f>
        <v>-0.14315972952370384</v>
      </c>
    </row>
    <row r="75" spans="1:6" ht="12.75">
      <c r="A75" t="s">
        <v>78</v>
      </c>
      <c r="B75" s="53">
        <f>B20</f>
        <v>0.003221465</v>
      </c>
      <c r="C75" s="53">
        <f>C20</f>
        <v>-0.004439205</v>
      </c>
      <c r="D75" s="53">
        <f>D20</f>
        <v>-0.003428218</v>
      </c>
      <c r="E75" s="53">
        <f>E20</f>
        <v>-0.004117034</v>
      </c>
      <c r="F75" s="53">
        <f>F20</f>
        <v>0.0005350047</v>
      </c>
    </row>
    <row r="78" ht="12.75">
      <c r="A78" t="s">
        <v>60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79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80</v>
      </c>
      <c r="B82">
        <f>B22+(2/0.017)*(B8*B51+B23*B50)</f>
        <v>227.27113484008075</v>
      </c>
      <c r="C82">
        <f>C22+(2/0.017)*(C8*C51+C23*C50)</f>
        <v>95.77853114451966</v>
      </c>
      <c r="D82">
        <f>D22+(2/0.017)*(D8*D51+D23*D50)</f>
        <v>-17.263683712015077</v>
      </c>
      <c r="E82">
        <f>E22+(2/0.017)*(E8*E51+E23*E50)</f>
        <v>-104.62135818483029</v>
      </c>
      <c r="F82">
        <f>F22+(2/0.017)*(F8*F51+F23*F50)</f>
        <v>-198.93706133817182</v>
      </c>
    </row>
    <row r="83" spans="1:6" ht="12.75">
      <c r="A83" t="s">
        <v>81</v>
      </c>
      <c r="B83">
        <f>B23+(3/0.017)*(B9*B51+B24*B50)</f>
        <v>-2.294032588877416</v>
      </c>
      <c r="C83">
        <f>C23+(3/0.017)*(C9*C51+C24*C50)</f>
        <v>-0.8662147381266788</v>
      </c>
      <c r="D83">
        <f>D23+(3/0.017)*(D9*D51+D24*D50)</f>
        <v>-1.2065093501188686</v>
      </c>
      <c r="E83">
        <f>E23+(3/0.017)*(E9*E51+E24*E50)</f>
        <v>-1.074324798856602</v>
      </c>
      <c r="F83">
        <f>F23+(3/0.017)*(F9*F51+F24*F50)</f>
        <v>5.551864588665805</v>
      </c>
    </row>
    <row r="84" spans="1:6" ht="12.75">
      <c r="A84" t="s">
        <v>82</v>
      </c>
      <c r="B84">
        <f>B24+(4/0.017)*(B10*B51+B25*B50)</f>
        <v>3.34787881013545</v>
      </c>
      <c r="C84">
        <f>C24+(4/0.017)*(C10*C51+C25*C50)</f>
        <v>3.312096854114691</v>
      </c>
      <c r="D84">
        <f>D24+(4/0.017)*(D10*D51+D25*D50)</f>
        <v>2.8243088895648896</v>
      </c>
      <c r="E84">
        <f>E24+(4/0.017)*(E10*E51+E25*E50)</f>
        <v>1.4350495372039216</v>
      </c>
      <c r="F84">
        <f>F24+(4/0.017)*(F10*F51+F25*F50)</f>
        <v>2.364872330823252</v>
      </c>
    </row>
    <row r="85" spans="1:6" ht="12.75">
      <c r="A85" t="s">
        <v>83</v>
      </c>
      <c r="B85">
        <f>B25+(5/0.017)*(B11*B51+B26*B50)</f>
        <v>0.28443883115406254</v>
      </c>
      <c r="C85">
        <f>C25+(5/0.017)*(C11*C51+C26*C50)</f>
        <v>-0.20499649650419782</v>
      </c>
      <c r="D85">
        <f>D25+(5/0.017)*(D11*D51+D26*D50)</f>
        <v>-0.27117278075938456</v>
      </c>
      <c r="E85">
        <f>E25+(5/0.017)*(E11*E51+E26*E50)</f>
        <v>-0.0007478255454372862</v>
      </c>
      <c r="F85">
        <f>F25+(5/0.017)*(F11*F51+F26*F50)</f>
        <v>-1.039682475140773</v>
      </c>
    </row>
    <row r="86" spans="1:6" ht="12.75">
      <c r="A86" t="s">
        <v>84</v>
      </c>
      <c r="B86">
        <f>B26+(6/0.017)*(B12*B51+B27*B50)</f>
        <v>0.7960407725231926</v>
      </c>
      <c r="C86">
        <f>C26+(6/0.017)*(C12*C51+C27*C50)</f>
        <v>0.554867782497625</v>
      </c>
      <c r="D86">
        <f>D26+(6/0.017)*(D12*D51+D27*D50)</f>
        <v>0.24063101967205122</v>
      </c>
      <c r="E86">
        <f>E26+(6/0.017)*(E12*E51+E27*E50)</f>
        <v>0.7200584519160864</v>
      </c>
      <c r="F86">
        <f>F26+(6/0.017)*(F12*F51+F27*F50)</f>
        <v>0.3967538170951718</v>
      </c>
    </row>
    <row r="87" spans="1:6" ht="12.75">
      <c r="A87" t="s">
        <v>85</v>
      </c>
      <c r="B87">
        <f>B27+(7/0.017)*(B13*B51+B28*B50)</f>
        <v>0.01895648156534681</v>
      </c>
      <c r="C87">
        <f>C27+(7/0.017)*(C13*C51+C28*C50)</f>
        <v>-0.18836811739378212</v>
      </c>
      <c r="D87">
        <f>D27+(7/0.017)*(D13*D51+D28*D50)</f>
        <v>-0.2987420940745163</v>
      </c>
      <c r="E87">
        <f>E27+(7/0.017)*(E13*E51+E28*E50)</f>
        <v>-0.1173684434360134</v>
      </c>
      <c r="F87">
        <f>F27+(7/0.017)*(F13*F51+F28*F50)</f>
        <v>0.23855282670511052</v>
      </c>
    </row>
    <row r="88" spans="1:6" ht="12.75">
      <c r="A88" t="s">
        <v>86</v>
      </c>
      <c r="B88">
        <f>B28+(8/0.017)*(B14*B51+B29*B50)</f>
        <v>0.4562879920901221</v>
      </c>
      <c r="C88">
        <f>C28+(8/0.017)*(C14*C51+C29*C50)</f>
        <v>0.44365955087194114</v>
      </c>
      <c r="D88">
        <f>D28+(8/0.017)*(D14*D51+D29*D50)</f>
        <v>0.3133009101233128</v>
      </c>
      <c r="E88">
        <f>E28+(8/0.017)*(E14*E51+E29*E50)</f>
        <v>0.172734287992449</v>
      </c>
      <c r="F88">
        <f>F28+(8/0.017)*(F14*F51+F29*F50)</f>
        <v>0.16827601668181477</v>
      </c>
    </row>
    <row r="89" spans="1:6" ht="12.75">
      <c r="A89" t="s">
        <v>87</v>
      </c>
      <c r="B89">
        <f>B29+(9/0.017)*(B15*B51+B30*B50)</f>
        <v>-0.007481735519959579</v>
      </c>
      <c r="C89">
        <f>C29+(9/0.017)*(C15*C51+C30*C50)</f>
        <v>-0.054755501585962846</v>
      </c>
      <c r="D89">
        <f>D29+(9/0.017)*(D15*D51+D30*D50)</f>
        <v>-0.0352667154600395</v>
      </c>
      <c r="E89">
        <f>E29+(9/0.017)*(E15*E51+E30*E50)</f>
        <v>-0.02761389261959753</v>
      </c>
      <c r="F89">
        <f>F29+(9/0.017)*(F15*F51+F30*F50)</f>
        <v>-0.06889156408269738</v>
      </c>
    </row>
    <row r="90" spans="1:6" ht="12.75">
      <c r="A90" t="s">
        <v>88</v>
      </c>
      <c r="B90">
        <f>B30+(10/0.017)*(B16*B51+B31*B50)</f>
        <v>0.05592643294014979</v>
      </c>
      <c r="C90">
        <f>C30+(10/0.017)*(C16*C51+C31*C50)</f>
        <v>0.13883808031468758</v>
      </c>
      <c r="D90">
        <f>D30+(10/0.017)*(D16*D51+D31*D50)</f>
        <v>0.008661820789085067</v>
      </c>
      <c r="E90">
        <f>E30+(10/0.017)*(E16*E51+E31*E50)</f>
        <v>-0.006057302358371226</v>
      </c>
      <c r="F90">
        <f>F30+(10/0.017)*(F16*F51+F31*F50)</f>
        <v>0.21900914942359964</v>
      </c>
    </row>
    <row r="91" spans="1:6" ht="12.75">
      <c r="A91" t="s">
        <v>89</v>
      </c>
      <c r="B91">
        <f>B31+(11/0.017)*(B17*B51+B32*B50)</f>
        <v>-0.003963900754852302</v>
      </c>
      <c r="C91">
        <f>C31+(11/0.017)*(C17*C51+C32*C50)</f>
        <v>-0.01118789690820448</v>
      </c>
      <c r="D91">
        <f>D31+(11/0.017)*(D17*D51+D32*D50)</f>
        <v>-0.01684040132129602</v>
      </c>
      <c r="E91">
        <f>E31+(11/0.017)*(E17*E51+E32*E50)</f>
        <v>0.008844073550098929</v>
      </c>
      <c r="F91">
        <f>F31+(11/0.017)*(F17*F51+F32*F50)</f>
        <v>0.019545501089537027</v>
      </c>
    </row>
    <row r="92" spans="1:6" ht="12.75">
      <c r="A92" t="s">
        <v>90</v>
      </c>
      <c r="B92">
        <f>B32+(12/0.017)*(B18*B51+B33*B50)</f>
        <v>0.03701946064061458</v>
      </c>
      <c r="C92">
        <f>C32+(12/0.017)*(C18*C51+C33*C50)</f>
        <v>0.04784626616674369</v>
      </c>
      <c r="D92">
        <f>D32+(12/0.017)*(D18*D51+D33*D50)</f>
        <v>0.01557817401065983</v>
      </c>
      <c r="E92">
        <f>E32+(12/0.017)*(E18*E51+E33*E50)</f>
        <v>0.0424979298233162</v>
      </c>
      <c r="F92">
        <f>F32+(12/0.017)*(F18*F51+F33*F50)</f>
        <v>0.009522805801080985</v>
      </c>
    </row>
    <row r="93" spans="1:6" ht="12.75">
      <c r="A93" t="s">
        <v>91</v>
      </c>
      <c r="B93">
        <f>B33+(13/0.017)*(B19*B51+B34*B50)</f>
        <v>0.07775440528388859</v>
      </c>
      <c r="C93">
        <f>C33+(13/0.017)*(C19*C51+C34*C50)</f>
        <v>0.05835899272163021</v>
      </c>
      <c r="D93">
        <f>D33+(13/0.017)*(D19*D51+D34*D50)</f>
        <v>0.05277478701045084</v>
      </c>
      <c r="E93">
        <f>E33+(13/0.017)*(E19*E51+E34*E50)</f>
        <v>0.0570947560100377</v>
      </c>
      <c r="F93">
        <f>F33+(13/0.017)*(F19*F51+F34*F50)</f>
        <v>0.04372220252710422</v>
      </c>
    </row>
    <row r="94" spans="1:6" ht="12.75">
      <c r="A94" t="s">
        <v>92</v>
      </c>
      <c r="B94">
        <f>B34+(14/0.017)*(B20*B51+B35*B50)</f>
        <v>-0.029242199642144154</v>
      </c>
      <c r="C94">
        <f>C34+(14/0.017)*(C20*C51+C35*C50)</f>
        <v>0.0031229928456927066</v>
      </c>
      <c r="D94">
        <f>D34+(14/0.017)*(D20*D51+D35*D50)</f>
        <v>0.009696264070322154</v>
      </c>
      <c r="E94">
        <f>E34+(14/0.017)*(E20*E51+E35*E50)</f>
        <v>0.02136238682600008</v>
      </c>
      <c r="F94">
        <f>F34+(14/0.017)*(F20*F51+F35*F50)</f>
        <v>-0.010951259789823678</v>
      </c>
    </row>
    <row r="95" spans="1:6" ht="12.75">
      <c r="A95" t="s">
        <v>93</v>
      </c>
      <c r="B95" s="53">
        <f>B35</f>
        <v>-0.005244809</v>
      </c>
      <c r="C95" s="53">
        <f>C35</f>
        <v>0.001721332</v>
      </c>
      <c r="D95" s="53">
        <f>D35</f>
        <v>0.0023022</v>
      </c>
      <c r="E95" s="53">
        <f>E35</f>
        <v>0.001935801</v>
      </c>
      <c r="F95" s="53">
        <f>F35</f>
        <v>0.00338777</v>
      </c>
    </row>
    <row r="98" ht="12.75">
      <c r="A98" t="s">
        <v>61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63</v>
      </c>
      <c r="H100" t="s">
        <v>64</v>
      </c>
      <c r="I100" t="s">
        <v>59</v>
      </c>
      <c r="K100" t="s">
        <v>94</v>
      </c>
    </row>
    <row r="101" spans="1:9" ht="12.75">
      <c r="A101" t="s">
        <v>62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65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66</v>
      </c>
      <c r="B103">
        <f>B63*10000/B62</f>
        <v>2.7914314180145574</v>
      </c>
      <c r="C103">
        <f>C63*10000/C62</f>
        <v>0.5369909255345564</v>
      </c>
      <c r="D103">
        <f>D63*10000/D62</f>
        <v>-1.2935324095919607</v>
      </c>
      <c r="E103">
        <f>E63*10000/E62</f>
        <v>-0.870769705736949</v>
      </c>
      <c r="F103">
        <f>F63*10000/F62</f>
        <v>-5.5745777092601925</v>
      </c>
      <c r="G103">
        <f>AVERAGE(C103:E103)</f>
        <v>-0.5424370632647845</v>
      </c>
      <c r="H103">
        <f>STDEV(C103:E103)</f>
        <v>0.9584130963187234</v>
      </c>
      <c r="I103">
        <f>(B103*B4+C103*C4+D103*D4+E103*E4+F103*F4)/SUM(B4:F4)</f>
        <v>-0.7302767340829638</v>
      </c>
      <c r="K103">
        <f>(LN(H103)+LN(H123))/2-LN(K114*K115^3)</f>
        <v>-4.781222914085159</v>
      </c>
    </row>
    <row r="104" spans="1:11" ht="12.75">
      <c r="A104" t="s">
        <v>67</v>
      </c>
      <c r="B104">
        <f>B64*10000/B62</f>
        <v>0.18220255716691627</v>
      </c>
      <c r="C104">
        <f>C64*10000/C62</f>
        <v>0.21084780977861195</v>
      </c>
      <c r="D104">
        <f>D64*10000/D62</f>
        <v>0.5672235786240893</v>
      </c>
      <c r="E104">
        <f>E64*10000/E62</f>
        <v>-0.259891696335378</v>
      </c>
      <c r="F104">
        <f>F64*10000/F62</f>
        <v>-0.9291811123352748</v>
      </c>
      <c r="G104">
        <f>AVERAGE(C104:E104)</f>
        <v>0.1727265640224411</v>
      </c>
      <c r="H104">
        <f>STDEV(C104:E104)</f>
        <v>0.41487328372808074</v>
      </c>
      <c r="I104">
        <f>(B104*B4+C104*C4+D104*D4+E104*E4+F104*F4)/SUM(B4:F4)</f>
        <v>0.027241324317369232</v>
      </c>
      <c r="K104">
        <f>(LN(H104)+LN(H124))/2-LN(K114*K115^4)</f>
        <v>-3.740334885662097</v>
      </c>
    </row>
    <row r="105" spans="1:11" ht="12.75">
      <c r="A105" t="s">
        <v>68</v>
      </c>
      <c r="B105">
        <f>B65*10000/B62</f>
        <v>-0.37206212454194576</v>
      </c>
      <c r="C105">
        <f>C65*10000/C62</f>
        <v>0.23773560338903235</v>
      </c>
      <c r="D105">
        <f>D65*10000/D62</f>
        <v>0.8313296407805894</v>
      </c>
      <c r="E105">
        <f>E65*10000/E62</f>
        <v>0.8512421065470868</v>
      </c>
      <c r="F105">
        <f>F65*10000/F62</f>
        <v>0.5797311367358603</v>
      </c>
      <c r="G105">
        <f>AVERAGE(C105:E105)</f>
        <v>0.6401024502389029</v>
      </c>
      <c r="H105">
        <f>STDEV(C105:E105)</f>
        <v>0.3486021172571327</v>
      </c>
      <c r="I105">
        <f>(B105*B4+C105*C4+D105*D4+E105*E4+F105*F4)/SUM(B4:F4)</f>
        <v>0.48546307699526375</v>
      </c>
      <c r="K105">
        <f>(LN(H105)+LN(H125))/2-LN(K114*K115^5)</f>
        <v>-4.202459560871672</v>
      </c>
    </row>
    <row r="106" spans="1:11" ht="12.75">
      <c r="A106" t="s">
        <v>69</v>
      </c>
      <c r="B106">
        <f>B66*10000/B62</f>
        <v>4.893475559783359</v>
      </c>
      <c r="C106">
        <f>C66*10000/C62</f>
        <v>4.402599845531327</v>
      </c>
      <c r="D106">
        <f>D66*10000/D62</f>
        <v>4.391165433664984</v>
      </c>
      <c r="E106">
        <f>E66*10000/E62</f>
        <v>4.388550969435704</v>
      </c>
      <c r="F106">
        <f>F66*10000/F62</f>
        <v>15.089956038077663</v>
      </c>
      <c r="G106">
        <f>AVERAGE(C106:E106)</f>
        <v>4.394105416210672</v>
      </c>
      <c r="H106">
        <f>STDEV(C106:E106)</f>
        <v>0.007471636562117575</v>
      </c>
      <c r="I106">
        <f>(B106*B4+C106*C4+D106*D4+E106*E4+F106*F4)/SUM(B4:F4)</f>
        <v>5.891937460091317</v>
      </c>
      <c r="K106">
        <f>(LN(H106)+LN(H126))/2-LN(K114*K115^6)</f>
        <v>-5.259158271126587</v>
      </c>
    </row>
    <row r="107" spans="1:11" ht="12.75">
      <c r="A107" t="s">
        <v>70</v>
      </c>
      <c r="B107">
        <f>B67*10000/B62</f>
        <v>0.3418399803276124</v>
      </c>
      <c r="C107">
        <f>C67*10000/C62</f>
        <v>-0.0096694592351933</v>
      </c>
      <c r="D107">
        <f>D67*10000/D62</f>
        <v>-0.37476270944435175</v>
      </c>
      <c r="E107">
        <f>E67*10000/E62</f>
        <v>-0.3048185779585151</v>
      </c>
      <c r="F107">
        <f>F67*10000/F62</f>
        <v>-0.49818284057321816</v>
      </c>
      <c r="G107">
        <f>AVERAGE(C107:E107)</f>
        <v>-0.22975024887935339</v>
      </c>
      <c r="H107">
        <f>STDEV(C107:E107)</f>
        <v>0.19377747769058398</v>
      </c>
      <c r="I107">
        <f>(B107*B4+C107*C4+D107*D4+E107*E4+F107*F4)/SUM(B4:F4)</f>
        <v>-0.18274260409187668</v>
      </c>
      <c r="K107">
        <f>(LN(H107)+LN(H127))/2-LN(K114*K115^7)</f>
        <v>-3.530098108487684</v>
      </c>
    </row>
    <row r="108" spans="1:9" ht="12.75">
      <c r="A108" t="s">
        <v>71</v>
      </c>
      <c r="B108">
        <f>B68*10000/B62</f>
        <v>-0.07473705800200661</v>
      </c>
      <c r="C108">
        <f>C68*10000/C62</f>
        <v>0.20593354903377056</v>
      </c>
      <c r="D108">
        <f>D68*10000/D62</f>
        <v>0.22172158416283258</v>
      </c>
      <c r="E108">
        <f>E68*10000/E62</f>
        <v>0.12867613116207524</v>
      </c>
      <c r="F108">
        <f>F68*10000/F62</f>
        <v>-0.062208636247413046</v>
      </c>
      <c r="G108">
        <f>AVERAGE(C108:E108)</f>
        <v>0.18544375478622613</v>
      </c>
      <c r="H108">
        <f>STDEV(C108:E108)</f>
        <v>0.049791945455656406</v>
      </c>
      <c r="I108">
        <f>(B108*B4+C108*C4+D108*D4+E108*E4+F108*F4)/SUM(B4:F4)</f>
        <v>0.11476276633605643</v>
      </c>
    </row>
    <row r="109" spans="1:9" ht="12.75">
      <c r="A109" t="s">
        <v>72</v>
      </c>
      <c r="B109">
        <f>B69*10000/B62</f>
        <v>-0.0511297895857796</v>
      </c>
      <c r="C109">
        <f>C69*10000/C62</f>
        <v>0.23531067936776318</v>
      </c>
      <c r="D109">
        <f>D69*10000/D62</f>
        <v>0.1327560132519116</v>
      </c>
      <c r="E109">
        <f>E69*10000/E62</f>
        <v>0.09598492766282198</v>
      </c>
      <c r="F109">
        <f>F69*10000/F62</f>
        <v>0.059783109506894395</v>
      </c>
      <c r="G109">
        <f>AVERAGE(C109:E109)</f>
        <v>0.15468387342749892</v>
      </c>
      <c r="H109">
        <f>STDEV(C109:E109)</f>
        <v>0.07220484444236974</v>
      </c>
      <c r="I109">
        <f>(B109*B4+C109*C4+D109*D4+E109*E4+F109*F4)/SUM(B4:F4)</f>
        <v>0.1122378278923471</v>
      </c>
    </row>
    <row r="110" spans="1:11" ht="12.75">
      <c r="A110" t="s">
        <v>73</v>
      </c>
      <c r="B110">
        <f>B70*10000/B62</f>
        <v>-0.36032948701882506</v>
      </c>
      <c r="C110">
        <f>C70*10000/C62</f>
        <v>-0.049907223796059545</v>
      </c>
      <c r="D110">
        <f>D70*10000/D62</f>
        <v>-0.07591807334140306</v>
      </c>
      <c r="E110">
        <f>E70*10000/E62</f>
        <v>-0.07171124052934456</v>
      </c>
      <c r="F110">
        <f>F70*10000/F62</f>
        <v>-0.31335173806564076</v>
      </c>
      <c r="G110">
        <f>AVERAGE(C110:E110)</f>
        <v>-0.06584551255560239</v>
      </c>
      <c r="H110">
        <f>STDEV(C110:E110)</f>
        <v>0.013962311664408594</v>
      </c>
      <c r="I110">
        <f>(B110*B4+C110*C4+D110*D4+E110*E4+F110*F4)/SUM(B4:F4)</f>
        <v>-0.14147461357129196</v>
      </c>
      <c r="K110">
        <f>EXP(AVERAGE(K103:K107))</f>
        <v>0.013532585677864499</v>
      </c>
    </row>
    <row r="111" spans="1:9" ht="12.75">
      <c r="A111" t="s">
        <v>74</v>
      </c>
      <c r="B111">
        <f>B71*10000/B62</f>
        <v>0.05186035989697512</v>
      </c>
      <c r="C111">
        <f>C71*10000/C62</f>
        <v>-0.020719562263718214</v>
      </c>
      <c r="D111">
        <f>D71*10000/D62</f>
        <v>-0.019494205532522103</v>
      </c>
      <c r="E111">
        <f>E71*10000/E62</f>
        <v>-0.03998316266628055</v>
      </c>
      <c r="F111">
        <f>F71*10000/F62</f>
        <v>-0.03891076515075887</v>
      </c>
      <c r="G111">
        <f>AVERAGE(C111:E111)</f>
        <v>-0.026732310154173624</v>
      </c>
      <c r="H111">
        <f>STDEV(C111:E111)</f>
        <v>0.011491918638890531</v>
      </c>
      <c r="I111">
        <f>(B111*B4+C111*C4+D111*D4+E111*E4+F111*F4)/SUM(B4:F4)</f>
        <v>-0.016974357362727236</v>
      </c>
    </row>
    <row r="112" spans="1:9" ht="12.75">
      <c r="A112" t="s">
        <v>75</v>
      </c>
      <c r="B112">
        <f>B72*10000/B62</f>
        <v>-0.074056933568579</v>
      </c>
      <c r="C112">
        <f>C72*10000/C62</f>
        <v>-0.019795092818308935</v>
      </c>
      <c r="D112">
        <f>D72*10000/D62</f>
        <v>-0.03350224072681326</v>
      </c>
      <c r="E112">
        <f>E72*10000/E62</f>
        <v>-0.008289716678179045</v>
      </c>
      <c r="F112">
        <f>F72*10000/F62</f>
        <v>-0.01549324336899409</v>
      </c>
      <c r="G112">
        <f>AVERAGE(C112:E112)</f>
        <v>-0.02052901674110041</v>
      </c>
      <c r="H112">
        <f>STDEV(C112:E112)</f>
        <v>0.012622274972011733</v>
      </c>
      <c r="I112">
        <f>(B112*B4+C112*C4+D112*D4+E112*E4+F112*F4)/SUM(B4:F4)</f>
        <v>-0.02760897329519629</v>
      </c>
    </row>
    <row r="113" spans="1:9" ht="12.75">
      <c r="A113" t="s">
        <v>76</v>
      </c>
      <c r="B113">
        <f>B73*10000/B62</f>
        <v>-0.02086205644000974</v>
      </c>
      <c r="C113">
        <f>C73*10000/C62</f>
        <v>0.007213401418135151</v>
      </c>
      <c r="D113">
        <f>D73*10000/D62</f>
        <v>0.0007311689371164498</v>
      </c>
      <c r="E113">
        <f>E73*10000/E62</f>
        <v>0.013468125365128878</v>
      </c>
      <c r="F113">
        <f>F73*10000/F62</f>
        <v>-0.020798958342632828</v>
      </c>
      <c r="G113">
        <f>AVERAGE(C113:E113)</f>
        <v>0.007137565240126827</v>
      </c>
      <c r="H113">
        <f>STDEV(C113:E113)</f>
        <v>0.0063688168529714324</v>
      </c>
      <c r="I113">
        <f>(B113*B4+C113*C4+D113*D4+E113*E4+F113*F4)/SUM(B4:F4)</f>
        <v>-0.0006402607082741993</v>
      </c>
    </row>
    <row r="114" spans="1:11" ht="12.75">
      <c r="A114" t="s">
        <v>77</v>
      </c>
      <c r="B114">
        <f>B74*10000/B62</f>
        <v>-0.19622452935183374</v>
      </c>
      <c r="C114">
        <f>C74*10000/C62</f>
        <v>-0.17237252282517146</v>
      </c>
      <c r="D114">
        <f>D74*10000/D62</f>
        <v>-0.17310278597637316</v>
      </c>
      <c r="E114">
        <f>E74*10000/E62</f>
        <v>-0.17257677732712545</v>
      </c>
      <c r="F114">
        <f>F74*10000/F62</f>
        <v>-0.1431614337164447</v>
      </c>
      <c r="G114">
        <f>AVERAGE(C114:E114)</f>
        <v>-0.1726840287095567</v>
      </c>
      <c r="H114">
        <f>STDEV(C114:E114)</f>
        <v>0.00037676015150387457</v>
      </c>
      <c r="I114">
        <f>(B114*B4+C114*C4+D114*D4+E114*E4+F114*F4)/SUM(B4:F4)</f>
        <v>-0.17215810583685512</v>
      </c>
      <c r="J114" t="s">
        <v>95</v>
      </c>
      <c r="K114">
        <v>285</v>
      </c>
    </row>
    <row r="115" spans="1:11" ht="12.75">
      <c r="A115" t="s">
        <v>78</v>
      </c>
      <c r="B115">
        <f>B75*10000/B62</f>
        <v>0.0032214144380804475</v>
      </c>
      <c r="C115">
        <f>C75*10000/C62</f>
        <v>-0.004439211738563143</v>
      </c>
      <c r="D115">
        <f>D75*10000/D62</f>
        <v>-0.00342821424496961</v>
      </c>
      <c r="E115">
        <f>E75*10000/E62</f>
        <v>-0.004117044897029536</v>
      </c>
      <c r="F115">
        <f>F75*10000/F62</f>
        <v>0.0005350110687681521</v>
      </c>
      <c r="G115">
        <f>AVERAGE(C115:E115)</f>
        <v>-0.003994823626854096</v>
      </c>
      <c r="H115">
        <f>STDEV(C115:E115)</f>
        <v>0.0005164615301990792</v>
      </c>
      <c r="I115">
        <f>(B115*B4+C115*C4+D115*D4+E115*E4+F115*F4)/SUM(B4:F4)</f>
        <v>-0.0023461713994751294</v>
      </c>
      <c r="J115" t="s">
        <v>96</v>
      </c>
      <c r="K115">
        <v>0.5536</v>
      </c>
    </row>
    <row r="118" ht="12.75">
      <c r="A118" t="s">
        <v>61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63</v>
      </c>
      <c r="H120" t="s">
        <v>64</v>
      </c>
      <c r="I120" t="s">
        <v>59</v>
      </c>
    </row>
    <row r="121" spans="1:9" ht="12.75">
      <c r="A121" t="s">
        <v>79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80</v>
      </c>
      <c r="B122">
        <f>B82*10000/B62</f>
        <v>227.26756774720954</v>
      </c>
      <c r="C122">
        <f>C82*10000/C62</f>
        <v>95.7786765330926</v>
      </c>
      <c r="D122">
        <f>D82*10000/D62</f>
        <v>-17.263664802582543</v>
      </c>
      <c r="E122">
        <f>E82*10000/E62</f>
        <v>-104.62163509826607</v>
      </c>
      <c r="F122">
        <f>F82*10000/F62</f>
        <v>-198.9394295117982</v>
      </c>
      <c r="G122">
        <f>AVERAGE(C122:E122)</f>
        <v>-8.702207789252006</v>
      </c>
      <c r="H122">
        <f>STDEV(C122:E122)</f>
        <v>100.47410181300327</v>
      </c>
      <c r="I122">
        <f>(B122*B4+C122*C4+D122*D4+E122*E4+F122*F4)/SUM(B4:F4)</f>
        <v>0.11990601679661896</v>
      </c>
    </row>
    <row r="123" spans="1:9" ht="12.75">
      <c r="A123" t="s">
        <v>81</v>
      </c>
      <c r="B123">
        <f>B83*10000/B62</f>
        <v>-2.293996583305041</v>
      </c>
      <c r="C123">
        <f>C83*10000/C62</f>
        <v>-0.8662160530113729</v>
      </c>
      <c r="D123">
        <f>D83*10000/D62</f>
        <v>-1.2065080285928527</v>
      </c>
      <c r="E123">
        <f>E83*10000/E62</f>
        <v>-1.0743276423961656</v>
      </c>
      <c r="F123">
        <f>F83*10000/F62</f>
        <v>5.551930678811139</v>
      </c>
      <c r="G123">
        <f>AVERAGE(C123:E123)</f>
        <v>-1.0490172413334637</v>
      </c>
      <c r="H123">
        <f>STDEV(C123:E123)</f>
        <v>0.17155208964845822</v>
      </c>
      <c r="I123">
        <f>(B123*B4+C123*C4+D123*D4+E123*E4+F123*F4)/SUM(B4:F4)</f>
        <v>-0.34952594308756235</v>
      </c>
    </row>
    <row r="124" spans="1:9" ht="12.75">
      <c r="A124" t="s">
        <v>82</v>
      </c>
      <c r="B124">
        <f>B84*10000/B62</f>
        <v>3.347826264110871</v>
      </c>
      <c r="C124">
        <f>C84*10000/C62</f>
        <v>3.3121018817657655</v>
      </c>
      <c r="D124">
        <f>D84*10000/D62</f>
        <v>2.8243057960143303</v>
      </c>
      <c r="E124">
        <f>E84*10000/E62</f>
        <v>1.4350533355153252</v>
      </c>
      <c r="F124">
        <f>F84*10000/F62</f>
        <v>2.3649004825826374</v>
      </c>
      <c r="G124">
        <f>AVERAGE(C124:E124)</f>
        <v>2.5238203377651405</v>
      </c>
      <c r="H124">
        <f>STDEV(C124:E124)</f>
        <v>0.9739334906499734</v>
      </c>
      <c r="I124">
        <f>(B124*B4+C124*C4+D124*D4+E124*E4+F124*F4)/SUM(B4:F4)</f>
        <v>2.6220112857846685</v>
      </c>
    </row>
    <row r="125" spans="1:9" ht="12.75">
      <c r="A125" t="s">
        <v>83</v>
      </c>
      <c r="B125">
        <f>B85*10000/B62</f>
        <v>0.2844343667959837</v>
      </c>
      <c r="C125">
        <f>C85*10000/C62</f>
        <v>-0.20499680768195058</v>
      </c>
      <c r="D125">
        <f>D85*10000/D62</f>
        <v>-0.27117248373567354</v>
      </c>
      <c r="E125">
        <f>E85*10000/E62</f>
        <v>-0.0007478275247935548</v>
      </c>
      <c r="F125">
        <f>F85*10000/F62</f>
        <v>-1.039694851661271</v>
      </c>
      <c r="G125">
        <f>AVERAGE(C125:E125)</f>
        <v>-0.15897237298080588</v>
      </c>
      <c r="H125">
        <f>STDEV(C125:E125)</f>
        <v>0.140964747770012</v>
      </c>
      <c r="I125">
        <f>(B125*B4+C125*C4+D125*D4+E125*E4+F125*F4)/SUM(B4:F4)</f>
        <v>-0.2121481680322615</v>
      </c>
    </row>
    <row r="126" spans="1:9" ht="12.75">
      <c r="A126" t="s">
        <v>84</v>
      </c>
      <c r="B126">
        <f>B86*10000/B62</f>
        <v>0.7960282784096446</v>
      </c>
      <c r="C126">
        <f>C86*10000/C62</f>
        <v>0.5548686247681641</v>
      </c>
      <c r="D126">
        <f>D86*10000/D62</f>
        <v>0.2406307561016506</v>
      </c>
      <c r="E126">
        <f>E86*10000/E62</f>
        <v>0.7200603577779806</v>
      </c>
      <c r="F126">
        <f>F86*10000/F62</f>
        <v>0.3967585401061558</v>
      </c>
      <c r="G126">
        <f>AVERAGE(C126:E126)</f>
        <v>0.5051865795492652</v>
      </c>
      <c r="H126">
        <f>STDEV(C126:E126)</f>
        <v>0.24354550899930505</v>
      </c>
      <c r="I126">
        <f>(B126*B4+C126*C4+D126*D4+E126*E4+F126*F4)/SUM(B4:F4)</f>
        <v>0.5328543144722462</v>
      </c>
    </row>
    <row r="127" spans="1:9" ht="12.75">
      <c r="A127" t="s">
        <v>85</v>
      </c>
      <c r="B127">
        <f>B87*10000/B62</f>
        <v>0.018956184037328995</v>
      </c>
      <c r="C127">
        <f>C87*10000/C62</f>
        <v>-0.1883684033302174</v>
      </c>
      <c r="D127">
        <f>D87*10000/D62</f>
        <v>-0.29874176685330633</v>
      </c>
      <c r="E127">
        <f>E87*10000/E62</f>
        <v>-0.1173687540886324</v>
      </c>
      <c r="F127">
        <f>F87*10000/F62</f>
        <v>0.23855566647015433</v>
      </c>
      <c r="G127">
        <f>AVERAGE(C127:E127)</f>
        <v>-0.2014929747573854</v>
      </c>
      <c r="H127">
        <f>STDEV(C127:E127)</f>
        <v>0.09139602409948568</v>
      </c>
      <c r="I127">
        <f>(B127*B4+C127*C4+D127*D4+E127*E4+F127*F4)/SUM(B4:F4)</f>
        <v>-0.11092105884853522</v>
      </c>
    </row>
    <row r="128" spans="1:9" ht="12.75">
      <c r="A128" t="s">
        <v>86</v>
      </c>
      <c r="B128">
        <f>B88*10000/B62</f>
        <v>0.4562808305047103</v>
      </c>
      <c r="C128">
        <f>C88*10000/C62</f>
        <v>0.4436602243321435</v>
      </c>
      <c r="D128">
        <f>D88*10000/D62</f>
        <v>0.3133005669553933</v>
      </c>
      <c r="E128">
        <f>E88*10000/E62</f>
        <v>0.1727347451882453</v>
      </c>
      <c r="F128">
        <f>F88*10000/F62</f>
        <v>0.16827801986222762</v>
      </c>
      <c r="G128">
        <f>AVERAGE(C128:E128)</f>
        <v>0.30989851215859404</v>
      </c>
      <c r="H128">
        <f>STDEV(C128:E128)</f>
        <v>0.13549477589548614</v>
      </c>
      <c r="I128">
        <f>(B128*B4+C128*C4+D128*D4+E128*E4+F128*F4)/SUM(B4:F4)</f>
        <v>0.31222923708647954</v>
      </c>
    </row>
    <row r="129" spans="1:9" ht="12.75">
      <c r="A129" t="s">
        <v>87</v>
      </c>
      <c r="B129">
        <f>B89*10000/B62</f>
        <v>-0.007481618091736868</v>
      </c>
      <c r="C129">
        <f>C89*10000/C62</f>
        <v>-0.0547555847029635</v>
      </c>
      <c r="D129">
        <f>D89*10000/D62</f>
        <v>-0.03526667683134427</v>
      </c>
      <c r="E129">
        <f>E89*10000/E62</f>
        <v>-0.027613965708477406</v>
      </c>
      <c r="F129">
        <f>F89*10000/F62</f>
        <v>-0.06889238417717372</v>
      </c>
      <c r="G129">
        <f>AVERAGE(C129:E129)</f>
        <v>-0.03921207574759506</v>
      </c>
      <c r="H129">
        <f>STDEV(C129:E129)</f>
        <v>0.01399433813607228</v>
      </c>
      <c r="I129">
        <f>(B129*B4+C129*C4+D129*D4+E129*E4+F129*F4)/SUM(B4:F4)</f>
        <v>-0.03857403940783672</v>
      </c>
    </row>
    <row r="130" spans="1:9" ht="12.75">
      <c r="A130" t="s">
        <v>88</v>
      </c>
      <c r="B130">
        <f>B90*10000/B62</f>
        <v>0.05592555515696631</v>
      </c>
      <c r="C130">
        <f>C90*10000/C62</f>
        <v>0.13883829106620074</v>
      </c>
      <c r="D130">
        <f>D90*10000/D62</f>
        <v>0.008661811301531973</v>
      </c>
      <c r="E130">
        <f>E90*10000/E62</f>
        <v>-0.006057318390933188</v>
      </c>
      <c r="F130">
        <f>F90*10000/F62</f>
        <v>0.2190117565380715</v>
      </c>
      <c r="G130">
        <f>AVERAGE(C130:E130)</f>
        <v>0.04714759465893318</v>
      </c>
      <c r="H130">
        <f>STDEV(C130:E130)</f>
        <v>0.07974679335536435</v>
      </c>
      <c r="I130">
        <f>(B130*B4+C130*C4+D130*D4+E130*E4+F130*F4)/SUM(B4:F4)</f>
        <v>0.07133024998447096</v>
      </c>
    </row>
    <row r="131" spans="1:9" ht="12.75">
      <c r="A131" t="s">
        <v>89</v>
      </c>
      <c r="B131">
        <f>B91*10000/B62</f>
        <v>-0.003963838540167033</v>
      </c>
      <c r="C131">
        <f>C91*10000/C62</f>
        <v>-0.01118791389105383</v>
      </c>
      <c r="D131">
        <f>D91*10000/D62</f>
        <v>-0.016840382875497432</v>
      </c>
      <c r="E131">
        <f>E91*10000/E62</f>
        <v>0.008844096958730164</v>
      </c>
      <c r="F131">
        <f>F91*10000/F62</f>
        <v>0.019545733761819825</v>
      </c>
      <c r="G131">
        <f>AVERAGE(C131:E131)</f>
        <v>-0.006394733269273699</v>
      </c>
      <c r="H131">
        <f>STDEV(C131:E131)</f>
        <v>0.01349644625238316</v>
      </c>
      <c r="I131">
        <f>(B131*B4+C131*C4+D131*D4+E131*E4+F131*F4)/SUM(B4:F4)</f>
        <v>-0.0025857431518410095</v>
      </c>
    </row>
    <row r="132" spans="1:9" ht="12.75">
      <c r="A132" t="s">
        <v>90</v>
      </c>
      <c r="B132">
        <f>B92*10000/B62</f>
        <v>0.03701887960838521</v>
      </c>
      <c r="C132">
        <f>C92*10000/C62</f>
        <v>0.04784633879575851</v>
      </c>
      <c r="D132">
        <f>D92*10000/D62</f>
        <v>0.01557815694741682</v>
      </c>
      <c r="E132">
        <f>E92*10000/E62</f>
        <v>0.04249804230749691</v>
      </c>
      <c r="F132">
        <f>F92*10000/F62</f>
        <v>0.009522919161846423</v>
      </c>
      <c r="G132">
        <f>AVERAGE(C132:E132)</f>
        <v>0.03530751268355741</v>
      </c>
      <c r="H132">
        <f>STDEV(C132:E132)</f>
        <v>0.017294122618796717</v>
      </c>
      <c r="I132">
        <f>(B132*B4+C132*C4+D132*D4+E132*E4+F132*F4)/SUM(B4:F4)</f>
        <v>0.032119617225921146</v>
      </c>
    </row>
    <row r="133" spans="1:9" ht="12.75">
      <c r="A133" t="s">
        <v>91</v>
      </c>
      <c r="B133">
        <f>B93*10000/B62</f>
        <v>0.07775318490372465</v>
      </c>
      <c r="C133">
        <f>C93*10000/C62</f>
        <v>0.05835908130860861</v>
      </c>
      <c r="D133">
        <f>D93*10000/D62</f>
        <v>0.052774729204637716</v>
      </c>
      <c r="E133">
        <f>E93*10000/E62</f>
        <v>0.05709490712932468</v>
      </c>
      <c r="F133">
        <f>F93*10000/F62</f>
        <v>0.04372272300210379</v>
      </c>
      <c r="G133">
        <f>AVERAGE(C133:E133)</f>
        <v>0.05607623921419034</v>
      </c>
      <c r="H133">
        <f>STDEV(C133:E133)</f>
        <v>0.002928226484798087</v>
      </c>
      <c r="I133">
        <f>(B133*B4+C133*C4+D133*D4+E133*E4+F133*F4)/SUM(B4:F4)</f>
        <v>0.057568886185419964</v>
      </c>
    </row>
    <row r="134" spans="1:9" ht="12.75">
      <c r="A134" t="s">
        <v>92</v>
      </c>
      <c r="B134">
        <f>B94*10000/B62</f>
        <v>-0.029241740676504036</v>
      </c>
      <c r="C134">
        <f>C94*10000/C62</f>
        <v>0.003122997586290288</v>
      </c>
      <c r="D134">
        <f>D94*10000/D62</f>
        <v>0.00969625344971219</v>
      </c>
      <c r="E134">
        <f>E94*10000/E62</f>
        <v>0.021362443368297325</v>
      </c>
      <c r="F134">
        <f>F94*10000/F62</f>
        <v>-0.010951390155098181</v>
      </c>
      <c r="G134">
        <f>AVERAGE(C134:E134)</f>
        <v>0.0113938981347666</v>
      </c>
      <c r="H134">
        <f>STDEV(C134:E134)</f>
        <v>0.009237469551571672</v>
      </c>
      <c r="I134">
        <f>(B134*B4+C134*C4+D134*D4+E134*E4+F134*F4)/SUM(B4:F4)</f>
        <v>0.00253095493097257</v>
      </c>
    </row>
    <row r="135" spans="1:9" ht="12.75">
      <c r="A135" t="s">
        <v>93</v>
      </c>
      <c r="B135">
        <f>B95*10000/B62</f>
        <v>-0.0052447266810517175</v>
      </c>
      <c r="C135">
        <f>C95*10000/C62</f>
        <v>0.0017213346129237943</v>
      </c>
      <c r="D135">
        <f>D95*10000/D62</f>
        <v>0.002302197478331027</v>
      </c>
      <c r="E135">
        <f>E95*10000/E62</f>
        <v>0.0019358061237081529</v>
      </c>
      <c r="F135">
        <f>F95*10000/F62</f>
        <v>0.0033878103284712877</v>
      </c>
      <c r="G135">
        <f>AVERAGE(C135:E135)</f>
        <v>0.0019864460716543246</v>
      </c>
      <c r="H135">
        <f>STDEV(C135:E135)</f>
        <v>0.00029372388453829837</v>
      </c>
      <c r="I135">
        <f>(B135*B4+C135*C4+D135*D4+E135*E4+F135*F4)/SUM(B4:F4)</f>
        <v>0.001126083084150098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Mess</dc:creator>
  <cp:keywords/>
  <dc:description/>
  <cp:lastModifiedBy>hagen</cp:lastModifiedBy>
  <cp:lastPrinted>2004-03-01T05:38:41Z</cp:lastPrinted>
  <dcterms:created xsi:type="dcterms:W3CDTF">2004-03-01T05:38:41Z</dcterms:created>
  <dcterms:modified xsi:type="dcterms:W3CDTF">2004-03-01T13:43:54Z</dcterms:modified>
  <cp:category/>
  <cp:version/>
  <cp:contentType/>
  <cp:contentStatus/>
</cp:coreProperties>
</file>