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<sst xmlns="http://schemas.openxmlformats.org/spreadsheetml/2006/main" count="202" uniqueCount="97">
  <si>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Tue 02/03/2004       12:04:24</t>
  </si>
  <si>
    <t>LISSNER</t>
  </si>
  <si>
    <t>HCMQAP196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</si>
  <si>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</si>
  <si>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</si>
  <si>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</si>
  <si>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</si>
  <si>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</si>
  <si>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</si>
  <si>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</si>
  <si>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</si>
  <si>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</si>
  <si>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</si>
  <si>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</si>
  <si>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</si>
  <si>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</si>
  <si>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</si>
  <si>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</si>
  <si>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</si>
  <si>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</si>
  <si>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</si>
  <si>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</si>
  <si>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b9!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</si>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</sst>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717159"/>
        <c:axId val="60454432"/>
      </c:lineChart>
      <c:catAx>
        <c:axId val="67171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0454432"/>
        <c:crosses val="autoZero"/>
        <c:auto val="1"/>
        <c:lblOffset val="100"/>
        <c:noMultiLvlLbl val="0"/>
      </c:catAx>
      <c:valAx>
        <c:axId val="6045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7171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</v>
      </c>
      <c r="C4" s="13">
        <v>-0.003758</v>
      </c>
      <c r="D4" s="13">
        <v>-0.003754</v>
      </c>
      <c r="E4" s="13">
        <v>-0.003755</v>
      </c>
      <c r="F4" s="24">
        <v>-0.002083</v>
      </c>
      <c r="G4" s="34">
        <v>-0.011706</v>
      </c>
    </row>
    <row r="5" spans="1:7" ht="12.75" thickBot="1">
      <c r="A5" s="44" t="s">
        <v>13</v>
      </c>
      <c r="B5" s="45">
        <v>9.852518</v>
      </c>
      <c r="C5" s="46">
        <v>5.902132</v>
      </c>
      <c r="D5" s="46">
        <v>-0.663732</v>
      </c>
      <c r="E5" s="46">
        <v>-5.396957</v>
      </c>
      <c r="F5" s="47">
        <v>-10.297294</v>
      </c>
      <c r="G5" s="48">
        <v>2.988474</v>
      </c>
    </row>
    <row r="6" spans="1:7" ht="12.75" thickTop="1">
      <c r="A6" s="6" t="s">
        <v>14</v>
      </c>
      <c r="B6" s="39">
        <v>59.83577</v>
      </c>
      <c r="C6" s="40">
        <v>-49.42883</v>
      </c>
      <c r="D6" s="40">
        <v>11.42622</v>
      </c>
      <c r="E6" s="40">
        <v>-35.27355</v>
      </c>
      <c r="F6" s="41">
        <v>67.21465</v>
      </c>
      <c r="G6" s="42">
        <v>-0.007534787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2.32016</v>
      </c>
      <c r="C8" s="14">
        <v>4.661054</v>
      </c>
      <c r="D8" s="14">
        <v>1.944085</v>
      </c>
      <c r="E8" s="14">
        <v>-0.8367354</v>
      </c>
      <c r="F8" s="25">
        <v>-2.804571</v>
      </c>
      <c r="G8" s="35">
        <v>1.350017</v>
      </c>
    </row>
    <row r="9" spans="1:7" ht="12">
      <c r="A9" s="20" t="s">
        <v>17</v>
      </c>
      <c r="B9" s="29">
        <v>1.223492</v>
      </c>
      <c r="C9" s="14">
        <v>0.9910828</v>
      </c>
      <c r="D9" s="14">
        <v>-0.00700631</v>
      </c>
      <c r="E9" s="14">
        <v>-0.02693536</v>
      </c>
      <c r="F9" s="25">
        <v>-2.127628</v>
      </c>
      <c r="G9" s="35">
        <v>0.1236094</v>
      </c>
    </row>
    <row r="10" spans="1:7" ht="12">
      <c r="A10" s="20" t="s">
        <v>18</v>
      </c>
      <c r="B10" s="29">
        <v>-0.1785859</v>
      </c>
      <c r="C10" s="14">
        <v>-1.118543</v>
      </c>
      <c r="D10" s="14">
        <v>0.4290483</v>
      </c>
      <c r="E10" s="14">
        <v>-0.2157443</v>
      </c>
      <c r="F10" s="25">
        <v>0.4536538</v>
      </c>
      <c r="G10" s="35">
        <v>-0.1833223</v>
      </c>
    </row>
    <row r="11" spans="1:7" ht="12">
      <c r="A11" s="21" t="s">
        <v>19</v>
      </c>
      <c r="B11" s="31">
        <v>4.31797</v>
      </c>
      <c r="C11" s="16">
        <v>3.923729</v>
      </c>
      <c r="D11" s="16">
        <v>4.606687</v>
      </c>
      <c r="E11" s="16">
        <v>4.336613</v>
      </c>
      <c r="F11" s="27">
        <v>15.67796</v>
      </c>
      <c r="G11" s="37">
        <v>5.812677</v>
      </c>
    </row>
    <row r="12" spans="1:7" ht="12">
      <c r="A12" s="20" t="s">
        <v>20</v>
      </c>
      <c r="B12" s="29">
        <v>0.2230471</v>
      </c>
      <c r="C12" s="14">
        <v>0.1764558</v>
      </c>
      <c r="D12" s="14">
        <v>0.1458497</v>
      </c>
      <c r="E12" s="14">
        <v>-0.2691091</v>
      </c>
      <c r="F12" s="25">
        <v>-0.2037445</v>
      </c>
      <c r="G12" s="35">
        <v>0.01792484</v>
      </c>
    </row>
    <row r="13" spans="1:7" ht="12">
      <c r="A13" s="20" t="s">
        <v>21</v>
      </c>
      <c r="B13" s="29">
        <v>0.01181035</v>
      </c>
      <c r="C13" s="14">
        <v>0.3540824</v>
      </c>
      <c r="D13" s="14">
        <v>-0.1587362</v>
      </c>
      <c r="E13" s="14">
        <v>-0.124023</v>
      </c>
      <c r="F13" s="25">
        <v>-0.08616149</v>
      </c>
      <c r="G13" s="35">
        <v>0.007437867</v>
      </c>
    </row>
    <row r="14" spans="1:7" ht="12">
      <c r="A14" s="20" t="s">
        <v>22</v>
      </c>
      <c r="B14" s="49">
        <v>-0.02504037</v>
      </c>
      <c r="C14" s="50">
        <v>0.2194637</v>
      </c>
      <c r="D14" s="50">
        <v>0.05975112</v>
      </c>
      <c r="E14" s="50">
        <v>-0.02900202</v>
      </c>
      <c r="F14" s="51">
        <v>0.01631673</v>
      </c>
      <c r="G14" s="35">
        <v>0.05877983</v>
      </c>
    </row>
    <row r="15" spans="1:7" ht="12">
      <c r="A15" s="21" t="s">
        <v>23</v>
      </c>
      <c r="B15" s="31">
        <v>-0.3737691</v>
      </c>
      <c r="C15" s="16">
        <v>-0.05558613</v>
      </c>
      <c r="D15" s="16">
        <v>-0.02036667</v>
      </c>
      <c r="E15" s="16">
        <v>-0.05616626</v>
      </c>
      <c r="F15" s="27">
        <v>-0.348305</v>
      </c>
      <c r="G15" s="37">
        <v>-0.1323468</v>
      </c>
    </row>
    <row r="16" spans="1:7" ht="12">
      <c r="A16" s="20" t="s">
        <v>24</v>
      </c>
      <c r="B16" s="29">
        <v>0.0001191456</v>
      </c>
      <c r="C16" s="14">
        <v>-0.0966401</v>
      </c>
      <c r="D16" s="14">
        <v>-0.03685532</v>
      </c>
      <c r="E16" s="14">
        <v>0.006845809</v>
      </c>
      <c r="F16" s="25">
        <v>-0.02637606</v>
      </c>
      <c r="G16" s="35">
        <v>-0.0339832</v>
      </c>
    </row>
    <row r="17" spans="1:7" ht="12">
      <c r="A17" s="20" t="s">
        <v>25</v>
      </c>
      <c r="B17" s="29">
        <v>-0.03698937</v>
      </c>
      <c r="C17" s="14">
        <v>-0.04241754</v>
      </c>
      <c r="D17" s="14">
        <v>-0.02911666</v>
      </c>
      <c r="E17" s="14">
        <v>-0.01502137</v>
      </c>
      <c r="F17" s="25">
        <v>-0.02930208</v>
      </c>
      <c r="G17" s="35">
        <v>-0.03009059</v>
      </c>
    </row>
    <row r="18" spans="1:7" ht="12">
      <c r="A18" s="20" t="s">
        <v>26</v>
      </c>
      <c r="B18" s="29">
        <v>-0.0345698</v>
      </c>
      <c r="C18" s="14">
        <v>0.02746972</v>
      </c>
      <c r="D18" s="14">
        <v>0.0004862453</v>
      </c>
      <c r="E18" s="14">
        <v>0.02477221</v>
      </c>
      <c r="F18" s="25">
        <v>-0.0320548</v>
      </c>
      <c r="G18" s="35">
        <v>0.003423357</v>
      </c>
    </row>
    <row r="19" spans="1:7" ht="12">
      <c r="A19" s="21" t="s">
        <v>27</v>
      </c>
      <c r="B19" s="31">
        <v>-0.2017236</v>
      </c>
      <c r="C19" s="16">
        <v>-0.1804601</v>
      </c>
      <c r="D19" s="16">
        <v>-0.1870207</v>
      </c>
      <c r="E19" s="16">
        <v>-0.1815166</v>
      </c>
      <c r="F19" s="27">
        <v>-0.1399761</v>
      </c>
      <c r="G19" s="37">
        <v>-0.1799682</v>
      </c>
    </row>
    <row r="20" spans="1:7" ht="12.75" thickBot="1">
      <c r="A20" s="44" t="s">
        <v>28</v>
      </c>
      <c r="B20" s="45">
        <v>0.004000336</v>
      </c>
      <c r="C20" s="46">
        <v>-0.00866562</v>
      </c>
      <c r="D20" s="46">
        <v>-0.00661226</v>
      </c>
      <c r="E20" s="46">
        <v>0.001677684</v>
      </c>
      <c r="F20" s="47">
        <v>0.00178542</v>
      </c>
      <c r="G20" s="48">
        <v>-0.002455664</v>
      </c>
    </row>
    <row r="21" spans="1:7" ht="12.75" thickTop="1">
      <c r="A21" s="6" t="s">
        <v>29</v>
      </c>
      <c r="B21" s="39">
        <v>-131.1778</v>
      </c>
      <c r="C21" s="40">
        <v>195.5884</v>
      </c>
      <c r="D21" s="40">
        <v>-13.20416</v>
      </c>
      <c r="E21" s="40">
        <v>-37.93047</v>
      </c>
      <c r="F21" s="41">
        <v>-118.329</v>
      </c>
      <c r="G21" s="43">
        <v>0.006625607</v>
      </c>
    </row>
    <row r="22" spans="1:7" ht="12">
      <c r="A22" s="20" t="s">
        <v>30</v>
      </c>
      <c r="B22" s="29">
        <v>197.0759</v>
      </c>
      <c r="C22" s="14">
        <v>118.0481</v>
      </c>
      <c r="D22" s="14">
        <v>-13.27466</v>
      </c>
      <c r="E22" s="14">
        <v>-107.9433</v>
      </c>
      <c r="F22" s="25">
        <v>-205.975</v>
      </c>
      <c r="G22" s="36">
        <v>0</v>
      </c>
    </row>
    <row r="23" spans="1:7" ht="12">
      <c r="A23" s="20" t="s">
        <v>31</v>
      </c>
      <c r="B23" s="29">
        <v>-1.151569</v>
      </c>
      <c r="C23" s="14">
        <v>1.924366</v>
      </c>
      <c r="D23" s="14">
        <v>-1.3639</v>
      </c>
      <c r="E23" s="14">
        <v>-3.003699</v>
      </c>
      <c r="F23" s="25">
        <v>8.087336</v>
      </c>
      <c r="G23" s="35">
        <v>0.3248294</v>
      </c>
    </row>
    <row r="24" spans="1:7" ht="12">
      <c r="A24" s="20" t="s">
        <v>32</v>
      </c>
      <c r="B24" s="29">
        <v>1.805456</v>
      </c>
      <c r="C24" s="14">
        <v>-0.1986501</v>
      </c>
      <c r="D24" s="14">
        <v>-3.686547</v>
      </c>
      <c r="E24" s="14">
        <v>-1.055673</v>
      </c>
      <c r="F24" s="25">
        <v>1.806601</v>
      </c>
      <c r="G24" s="35">
        <v>-0.6861213</v>
      </c>
    </row>
    <row r="25" spans="1:7" ht="12">
      <c r="A25" s="20" t="s">
        <v>33</v>
      </c>
      <c r="B25" s="29">
        <v>-0.8586207</v>
      </c>
      <c r="C25" s="14">
        <v>0.7848275</v>
      </c>
      <c r="D25" s="14">
        <v>-0.5050648</v>
      </c>
      <c r="E25" s="14">
        <v>-0.6810918</v>
      </c>
      <c r="F25" s="25">
        <v>-1.049852</v>
      </c>
      <c r="G25" s="35">
        <v>-0.3607504</v>
      </c>
    </row>
    <row r="26" spans="1:7" ht="12">
      <c r="A26" s="21" t="s">
        <v>34</v>
      </c>
      <c r="B26" s="31">
        <v>0.8038038</v>
      </c>
      <c r="C26" s="16">
        <v>0.6909364</v>
      </c>
      <c r="D26" s="16">
        <v>-0.3916308</v>
      </c>
      <c r="E26" s="16">
        <v>0.1601665</v>
      </c>
      <c r="F26" s="27">
        <v>1.415857</v>
      </c>
      <c r="G26" s="37">
        <v>0.4153923</v>
      </c>
    </row>
    <row r="27" spans="1:7" ht="12">
      <c r="A27" s="20" t="s">
        <v>35</v>
      </c>
      <c r="B27" s="29">
        <v>-0.1510964</v>
      </c>
      <c r="C27" s="14">
        <v>0.1002549</v>
      </c>
      <c r="D27" s="14">
        <v>-0.06442998</v>
      </c>
      <c r="E27" s="14">
        <v>-0.1168964</v>
      </c>
      <c r="F27" s="25">
        <v>0.7121556</v>
      </c>
      <c r="G27" s="35">
        <v>0.05365656</v>
      </c>
    </row>
    <row r="28" spans="1:7" ht="12">
      <c r="A28" s="20" t="s">
        <v>36</v>
      </c>
      <c r="B28" s="29">
        <v>0.4475468</v>
      </c>
      <c r="C28" s="14">
        <v>0.1909019</v>
      </c>
      <c r="D28" s="14">
        <v>-0.1801754</v>
      </c>
      <c r="E28" s="14">
        <v>-0.1782438</v>
      </c>
      <c r="F28" s="25">
        <v>0.04578432</v>
      </c>
      <c r="G28" s="35">
        <v>0.03062819</v>
      </c>
    </row>
    <row r="29" spans="1:7" ht="12">
      <c r="A29" s="20" t="s">
        <v>37</v>
      </c>
      <c r="B29" s="29">
        <v>0.09551619</v>
      </c>
      <c r="C29" s="14">
        <v>0.01127777</v>
      </c>
      <c r="D29" s="14">
        <v>-0.04305752</v>
      </c>
      <c r="E29" s="14">
        <v>0.008908524</v>
      </c>
      <c r="F29" s="25">
        <v>0.06786913</v>
      </c>
      <c r="G29" s="35">
        <v>0.01737496</v>
      </c>
    </row>
    <row r="30" spans="1:7" ht="12">
      <c r="A30" s="21" t="s">
        <v>38</v>
      </c>
      <c r="B30" s="31">
        <v>0.04205443</v>
      </c>
      <c r="C30" s="16">
        <v>0.08553614</v>
      </c>
      <c r="D30" s="16">
        <v>0.1232478</v>
      </c>
      <c r="E30" s="16">
        <v>0.1090858</v>
      </c>
      <c r="F30" s="27">
        <v>0.3643795</v>
      </c>
      <c r="G30" s="37">
        <v>0.1312013</v>
      </c>
    </row>
    <row r="31" spans="1:7" ht="12">
      <c r="A31" s="20" t="s">
        <v>39</v>
      </c>
      <c r="B31" s="29">
        <v>0.001594666</v>
      </c>
      <c r="C31" s="14">
        <v>-0.03128231</v>
      </c>
      <c r="D31" s="14">
        <v>-0.0002118105</v>
      </c>
      <c r="E31" s="14">
        <v>0.0109603</v>
      </c>
      <c r="F31" s="25">
        <v>0.04176048</v>
      </c>
      <c r="G31" s="35">
        <v>0.0008634987</v>
      </c>
    </row>
    <row r="32" spans="1:7" ht="12">
      <c r="A32" s="20" t="s">
        <v>40</v>
      </c>
      <c r="B32" s="29">
        <v>0.05557864</v>
      </c>
      <c r="C32" s="14">
        <v>0.02181572</v>
      </c>
      <c r="D32" s="14">
        <v>-0.007237248</v>
      </c>
      <c r="E32" s="14">
        <v>-0.01912388</v>
      </c>
      <c r="F32" s="25">
        <v>0.0002710458</v>
      </c>
      <c r="G32" s="35">
        <v>0.006996844</v>
      </c>
    </row>
    <row r="33" spans="1:7" ht="12">
      <c r="A33" s="20" t="s">
        <v>41</v>
      </c>
      <c r="B33" s="29">
        <v>0.1287775</v>
      </c>
      <c r="C33" s="14">
        <v>0.02951186</v>
      </c>
      <c r="D33" s="14">
        <v>0.08183732</v>
      </c>
      <c r="E33" s="14">
        <v>0.08318458</v>
      </c>
      <c r="F33" s="25">
        <v>0.07635104</v>
      </c>
      <c r="G33" s="52">
        <v>0.07562732</v>
      </c>
    </row>
    <row r="34" spans="1:7" ht="12">
      <c r="A34" s="21" t="s">
        <v>42</v>
      </c>
      <c r="B34" s="31">
        <v>-0.02614644</v>
      </c>
      <c r="C34" s="16">
        <v>-0.006738689</v>
      </c>
      <c r="D34" s="16">
        <v>0.01631453</v>
      </c>
      <c r="E34" s="16">
        <v>0.02050682</v>
      </c>
      <c r="F34" s="27">
        <v>-0.002310452</v>
      </c>
      <c r="G34" s="37">
        <v>0.003180335</v>
      </c>
    </row>
    <row r="35" spans="1:7" ht="12.75" thickBot="1">
      <c r="A35" s="22" t="s">
        <v>43</v>
      </c>
      <c r="B35" s="32">
        <v>-0.001710276</v>
      </c>
      <c r="C35" s="17">
        <v>0.001194861</v>
      </c>
      <c r="D35" s="17">
        <v>-0.002608463</v>
      </c>
      <c r="E35" s="17">
        <v>-0.001378982</v>
      </c>
      <c r="F35" s="28">
        <v>0.003848027</v>
      </c>
      <c r="G35" s="38">
        <v>-0.0004051218</v>
      </c>
    </row>
    <row r="36" spans="1:7" ht="12">
      <c r="A36" s="4" t="s">
        <v>44</v>
      </c>
      <c r="B36" s="3">
        <v>20.88013</v>
      </c>
      <c r="C36" s="3">
        <v>20.87708</v>
      </c>
      <c r="D36" s="3">
        <v>20.88928</v>
      </c>
      <c r="E36" s="3">
        <v>20.89233</v>
      </c>
      <c r="F36" s="3">
        <v>20.90149</v>
      </c>
      <c r="G36" s="3"/>
    </row>
    <row r="37" spans="1:6" ht="12">
      <c r="A37" s="4" t="s">
        <v>45</v>
      </c>
      <c r="B37" s="2">
        <v>-0.1871745</v>
      </c>
      <c r="C37" s="2">
        <v>-0.1291911</v>
      </c>
      <c r="D37" s="2">
        <v>-0.09206136</v>
      </c>
      <c r="E37" s="2">
        <v>-0.07069906</v>
      </c>
      <c r="F37" s="2">
        <v>-0.03662109</v>
      </c>
    </row>
    <row r="38" spans="1:7" ht="12">
      <c r="A38" s="4" t="s">
        <v>52</v>
      </c>
      <c r="B38" s="2">
        <v>-9.728818E-05</v>
      </c>
      <c r="C38" s="2">
        <v>8.009275E-05</v>
      </c>
      <c r="D38" s="2">
        <v>-1.945433E-05</v>
      </c>
      <c r="E38" s="2">
        <v>5.92621E-05</v>
      </c>
      <c r="F38" s="2">
        <v>-0.0001183581</v>
      </c>
      <c r="G38" s="2">
        <v>-2.717153E-05</v>
      </c>
    </row>
    <row r="39" spans="1:7" ht="12.75" thickBot="1">
      <c r="A39" s="4" t="s">
        <v>53</v>
      </c>
      <c r="B39" s="2">
        <v>0.0002249196</v>
      </c>
      <c r="C39" s="2">
        <v>-0.0003334457</v>
      </c>
      <c r="D39" s="2">
        <v>2.242124E-05</v>
      </c>
      <c r="E39" s="2">
        <v>6.51215E-05</v>
      </c>
      <c r="F39" s="2">
        <v>0.0001987214</v>
      </c>
      <c r="G39" s="2">
        <v>0.0008295247</v>
      </c>
    </row>
    <row r="40" spans="2:5" ht="12.75" thickBot="1">
      <c r="B40" s="7" t="s">
        <v>46</v>
      </c>
      <c r="C40" s="8">
        <v>-0.003756</v>
      </c>
      <c r="D40" s="18" t="s">
        <v>47</v>
      </c>
      <c r="E40" s="9">
        <v>3.11684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0.003758</v>
      </c>
      <c r="D4">
        <v>0.003754</v>
      </c>
      <c r="E4">
        <v>0.003755</v>
      </c>
      <c r="F4">
        <v>0.002083</v>
      </c>
      <c r="G4">
        <v>0.011706</v>
      </c>
    </row>
    <row r="5" spans="1:7" ht="12.75">
      <c r="A5" t="s">
        <v>13</v>
      </c>
      <c r="B5">
        <v>9.852518</v>
      </c>
      <c r="C5">
        <v>5.902132</v>
      </c>
      <c r="D5">
        <v>-0.663732</v>
      </c>
      <c r="E5">
        <v>-5.396957</v>
      </c>
      <c r="F5">
        <v>-10.297294</v>
      </c>
      <c r="G5">
        <v>2.988474</v>
      </c>
    </row>
    <row r="6" spans="1:7" ht="12.75">
      <c r="A6" t="s">
        <v>14</v>
      </c>
      <c r="B6" s="53">
        <v>59.83577</v>
      </c>
      <c r="C6" s="53">
        <v>-49.42883</v>
      </c>
      <c r="D6" s="53">
        <v>11.42622</v>
      </c>
      <c r="E6" s="53">
        <v>-35.27355</v>
      </c>
      <c r="F6" s="53">
        <v>67.21465</v>
      </c>
      <c r="G6" s="53">
        <v>-0.007534787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2.32016</v>
      </c>
      <c r="C8" s="53">
        <v>4.661054</v>
      </c>
      <c r="D8" s="53">
        <v>1.944085</v>
      </c>
      <c r="E8" s="53">
        <v>-0.8367354</v>
      </c>
      <c r="F8" s="53">
        <v>-2.804571</v>
      </c>
      <c r="G8" s="53">
        <v>1.350017</v>
      </c>
    </row>
    <row r="9" spans="1:7" ht="12.75">
      <c r="A9" t="s">
        <v>17</v>
      </c>
      <c r="B9" s="53">
        <v>1.223492</v>
      </c>
      <c r="C9" s="53">
        <v>0.9910828</v>
      </c>
      <c r="D9" s="53">
        <v>-0.00700631</v>
      </c>
      <c r="E9" s="53">
        <v>-0.02693536</v>
      </c>
      <c r="F9" s="53">
        <v>-2.127628</v>
      </c>
      <c r="G9" s="53">
        <v>0.1236094</v>
      </c>
    </row>
    <row r="10" spans="1:7" ht="12.75">
      <c r="A10" t="s">
        <v>18</v>
      </c>
      <c r="B10" s="53">
        <v>-0.1785859</v>
      </c>
      <c r="C10" s="53">
        <v>-1.118543</v>
      </c>
      <c r="D10" s="53">
        <v>0.4290483</v>
      </c>
      <c r="E10" s="53">
        <v>-0.2157443</v>
      </c>
      <c r="F10" s="53">
        <v>0.4536538</v>
      </c>
      <c r="G10" s="53">
        <v>-0.1833223</v>
      </c>
    </row>
    <row r="11" spans="1:7" ht="12.75">
      <c r="A11" t="s">
        <v>19</v>
      </c>
      <c r="B11" s="53">
        <v>4.31797</v>
      </c>
      <c r="C11" s="53">
        <v>3.923729</v>
      </c>
      <c r="D11" s="53">
        <v>4.606687</v>
      </c>
      <c r="E11" s="53">
        <v>4.336613</v>
      </c>
      <c r="F11" s="53">
        <v>15.67796</v>
      </c>
      <c r="G11" s="53">
        <v>5.812677</v>
      </c>
    </row>
    <row r="12" spans="1:7" ht="12.75">
      <c r="A12" t="s">
        <v>20</v>
      </c>
      <c r="B12" s="53">
        <v>0.2230471</v>
      </c>
      <c r="C12" s="53">
        <v>0.1764558</v>
      </c>
      <c r="D12" s="53">
        <v>0.1458497</v>
      </c>
      <c r="E12" s="53">
        <v>-0.2691091</v>
      </c>
      <c r="F12" s="53">
        <v>-0.2037445</v>
      </c>
      <c r="G12" s="53">
        <v>0.01792484</v>
      </c>
    </row>
    <row r="13" spans="1:7" ht="12.75">
      <c r="A13" t="s">
        <v>21</v>
      </c>
      <c r="B13" s="53">
        <v>0.01181035</v>
      </c>
      <c r="C13" s="53">
        <v>0.3540824</v>
      </c>
      <c r="D13" s="53">
        <v>-0.1587362</v>
      </c>
      <c r="E13" s="53">
        <v>-0.124023</v>
      </c>
      <c r="F13" s="53">
        <v>-0.08616149</v>
      </c>
      <c r="G13" s="53">
        <v>0.007437867</v>
      </c>
    </row>
    <row r="14" spans="1:7" ht="12.75">
      <c r="A14" t="s">
        <v>22</v>
      </c>
      <c r="B14" s="53">
        <v>-0.02504037</v>
      </c>
      <c r="C14" s="53">
        <v>0.2194637</v>
      </c>
      <c r="D14" s="53">
        <v>0.05975112</v>
      </c>
      <c r="E14" s="53">
        <v>-0.02900202</v>
      </c>
      <c r="F14" s="53">
        <v>0.01631673</v>
      </c>
      <c r="G14" s="53">
        <v>0.05877983</v>
      </c>
    </row>
    <row r="15" spans="1:7" ht="12.75">
      <c r="A15" t="s">
        <v>23</v>
      </c>
      <c r="B15" s="53">
        <v>-0.3737691</v>
      </c>
      <c r="C15" s="53">
        <v>-0.05558613</v>
      </c>
      <c r="D15" s="53">
        <v>-0.02036667</v>
      </c>
      <c r="E15" s="53">
        <v>-0.05616626</v>
      </c>
      <c r="F15" s="53">
        <v>-0.348305</v>
      </c>
      <c r="G15" s="53">
        <v>-0.1323468</v>
      </c>
    </row>
    <row r="16" spans="1:7" ht="12.75">
      <c r="A16" t="s">
        <v>24</v>
      </c>
      <c r="B16" s="53">
        <v>0.0001191456</v>
      </c>
      <c r="C16" s="53">
        <v>-0.0966401</v>
      </c>
      <c r="D16" s="53">
        <v>-0.03685532</v>
      </c>
      <c r="E16" s="53">
        <v>0.006845809</v>
      </c>
      <c r="F16" s="53">
        <v>-0.02637606</v>
      </c>
      <c r="G16" s="53">
        <v>-0.0339832</v>
      </c>
    </row>
    <row r="17" spans="1:7" ht="12.75">
      <c r="A17" t="s">
        <v>25</v>
      </c>
      <c r="B17" s="53">
        <v>-0.03698937</v>
      </c>
      <c r="C17" s="53">
        <v>-0.04241754</v>
      </c>
      <c r="D17" s="53">
        <v>-0.02911666</v>
      </c>
      <c r="E17" s="53">
        <v>-0.01502137</v>
      </c>
      <c r="F17" s="53">
        <v>-0.02930208</v>
      </c>
      <c r="G17" s="53">
        <v>-0.03009059</v>
      </c>
    </row>
    <row r="18" spans="1:7" ht="12.75">
      <c r="A18" t="s">
        <v>26</v>
      </c>
      <c r="B18" s="53">
        <v>-0.0345698</v>
      </c>
      <c r="C18" s="53">
        <v>0.02746972</v>
      </c>
      <c r="D18" s="53">
        <v>0.0004862453</v>
      </c>
      <c r="E18" s="53">
        <v>0.02477221</v>
      </c>
      <c r="F18" s="53">
        <v>-0.0320548</v>
      </c>
      <c r="G18" s="53">
        <v>0.003423357</v>
      </c>
    </row>
    <row r="19" spans="1:7" ht="12.75">
      <c r="A19" t="s">
        <v>27</v>
      </c>
      <c r="B19" s="53">
        <v>-0.2017236</v>
      </c>
      <c r="C19" s="53">
        <v>-0.1804601</v>
      </c>
      <c r="D19" s="53">
        <v>-0.1870207</v>
      </c>
      <c r="E19" s="53">
        <v>-0.1815166</v>
      </c>
      <c r="F19" s="53">
        <v>-0.1399761</v>
      </c>
      <c r="G19" s="53">
        <v>-0.1799682</v>
      </c>
    </row>
    <row r="20" spans="1:7" ht="12.75">
      <c r="A20" t="s">
        <v>28</v>
      </c>
      <c r="B20" s="53">
        <v>0.004000336</v>
      </c>
      <c r="C20" s="53">
        <v>-0.00866562</v>
      </c>
      <c r="D20" s="53">
        <v>-0.00661226</v>
      </c>
      <c r="E20" s="53">
        <v>0.001677684</v>
      </c>
      <c r="F20" s="53">
        <v>0.00178542</v>
      </c>
      <c r="G20" s="53">
        <v>-0.002455664</v>
      </c>
    </row>
    <row r="21" spans="1:7" ht="12.75">
      <c r="A21" t="s">
        <v>29</v>
      </c>
      <c r="B21" s="53">
        <v>-131.1778</v>
      </c>
      <c r="C21" s="53">
        <v>195.5884</v>
      </c>
      <c r="D21" s="53">
        <v>-13.20416</v>
      </c>
      <c r="E21" s="53">
        <v>-37.93047</v>
      </c>
      <c r="F21" s="53">
        <v>-118.329</v>
      </c>
      <c r="G21" s="53">
        <v>0.006625607</v>
      </c>
    </row>
    <row r="22" spans="1:7" ht="12.75">
      <c r="A22" t="s">
        <v>30</v>
      </c>
      <c r="B22" s="53">
        <v>197.0759</v>
      </c>
      <c r="C22" s="53">
        <v>118.0481</v>
      </c>
      <c r="D22" s="53">
        <v>-13.27466</v>
      </c>
      <c r="E22" s="53">
        <v>-107.9433</v>
      </c>
      <c r="F22" s="53">
        <v>-205.975</v>
      </c>
      <c r="G22" s="53">
        <v>0</v>
      </c>
    </row>
    <row r="23" spans="1:7" ht="12.75">
      <c r="A23" t="s">
        <v>31</v>
      </c>
      <c r="B23" s="53">
        <v>-1.151569</v>
      </c>
      <c r="C23" s="53">
        <v>1.924366</v>
      </c>
      <c r="D23" s="53">
        <v>-1.3639</v>
      </c>
      <c r="E23" s="53">
        <v>-3.003699</v>
      </c>
      <c r="F23" s="53">
        <v>8.087336</v>
      </c>
      <c r="G23" s="53">
        <v>0.3248294</v>
      </c>
    </row>
    <row r="24" spans="1:7" ht="12.75">
      <c r="A24" t="s">
        <v>32</v>
      </c>
      <c r="B24" s="53">
        <v>1.805456</v>
      </c>
      <c r="C24" s="53">
        <v>-0.1986501</v>
      </c>
      <c r="D24" s="53">
        <v>-3.686547</v>
      </c>
      <c r="E24" s="53">
        <v>-1.055673</v>
      </c>
      <c r="F24" s="53">
        <v>1.806601</v>
      </c>
      <c r="G24" s="53">
        <v>-0.6861213</v>
      </c>
    </row>
    <row r="25" spans="1:7" ht="12.75">
      <c r="A25" t="s">
        <v>33</v>
      </c>
      <c r="B25" s="53">
        <v>-0.8586207</v>
      </c>
      <c r="C25" s="53">
        <v>0.7848275</v>
      </c>
      <c r="D25" s="53">
        <v>-0.5050648</v>
      </c>
      <c r="E25" s="53">
        <v>-0.6810918</v>
      </c>
      <c r="F25" s="53">
        <v>-1.049852</v>
      </c>
      <c r="G25" s="53">
        <v>-0.3607504</v>
      </c>
    </row>
    <row r="26" spans="1:7" ht="12.75">
      <c r="A26" t="s">
        <v>34</v>
      </c>
      <c r="B26" s="53">
        <v>0.8038038</v>
      </c>
      <c r="C26" s="53">
        <v>0.6909364</v>
      </c>
      <c r="D26" s="53">
        <v>-0.3916308</v>
      </c>
      <c r="E26" s="53">
        <v>0.1601665</v>
      </c>
      <c r="F26" s="53">
        <v>1.415857</v>
      </c>
      <c r="G26" s="53">
        <v>0.4153923</v>
      </c>
    </row>
    <row r="27" spans="1:7" ht="12.75">
      <c r="A27" t="s">
        <v>35</v>
      </c>
      <c r="B27" s="53">
        <v>-0.1510964</v>
      </c>
      <c r="C27" s="53">
        <v>0.1002549</v>
      </c>
      <c r="D27" s="53">
        <v>-0.06442998</v>
      </c>
      <c r="E27" s="53">
        <v>-0.1168964</v>
      </c>
      <c r="F27" s="53">
        <v>0.7121556</v>
      </c>
      <c r="G27" s="53">
        <v>0.05365656</v>
      </c>
    </row>
    <row r="28" spans="1:7" ht="12.75">
      <c r="A28" t="s">
        <v>36</v>
      </c>
      <c r="B28" s="53">
        <v>0.4475468</v>
      </c>
      <c r="C28" s="53">
        <v>0.1909019</v>
      </c>
      <c r="D28" s="53">
        <v>-0.1801754</v>
      </c>
      <c r="E28" s="53">
        <v>-0.1782438</v>
      </c>
      <c r="F28" s="53">
        <v>0.04578432</v>
      </c>
      <c r="G28" s="53">
        <v>0.03062819</v>
      </c>
    </row>
    <row r="29" spans="1:7" ht="12.75">
      <c r="A29" t="s">
        <v>37</v>
      </c>
      <c r="B29" s="53">
        <v>0.09551619</v>
      </c>
      <c r="C29" s="53">
        <v>0.01127777</v>
      </c>
      <c r="D29" s="53">
        <v>-0.04305752</v>
      </c>
      <c r="E29" s="53">
        <v>0.008908524</v>
      </c>
      <c r="F29" s="53">
        <v>0.06786913</v>
      </c>
      <c r="G29" s="53">
        <v>0.01737496</v>
      </c>
    </row>
    <row r="30" spans="1:7" ht="12.75">
      <c r="A30" t="s">
        <v>38</v>
      </c>
      <c r="B30" s="53">
        <v>0.04205443</v>
      </c>
      <c r="C30" s="53">
        <v>0.08553614</v>
      </c>
      <c r="D30" s="53">
        <v>0.1232478</v>
      </c>
      <c r="E30" s="53">
        <v>0.1090858</v>
      </c>
      <c r="F30" s="53">
        <v>0.3643795</v>
      </c>
      <c r="G30" s="53">
        <v>0.1312013</v>
      </c>
    </row>
    <row r="31" spans="1:7" ht="12.75">
      <c r="A31" t="s">
        <v>39</v>
      </c>
      <c r="B31" s="53">
        <v>0.001594666</v>
      </c>
      <c r="C31" s="53">
        <v>-0.03128231</v>
      </c>
      <c r="D31" s="53">
        <v>-0.0002118105</v>
      </c>
      <c r="E31" s="53">
        <v>0.0109603</v>
      </c>
      <c r="F31" s="53">
        <v>0.04176048</v>
      </c>
      <c r="G31" s="53">
        <v>0.0008634987</v>
      </c>
    </row>
    <row r="32" spans="1:7" ht="12.75">
      <c r="A32" t="s">
        <v>40</v>
      </c>
      <c r="B32" s="53">
        <v>0.05557864</v>
      </c>
      <c r="C32" s="53">
        <v>0.02181572</v>
      </c>
      <c r="D32" s="53">
        <v>-0.007237248</v>
      </c>
      <c r="E32" s="53">
        <v>-0.01912388</v>
      </c>
      <c r="F32" s="53">
        <v>0.0002710458</v>
      </c>
      <c r="G32" s="53">
        <v>0.006996844</v>
      </c>
    </row>
    <row r="33" spans="1:7" ht="12.75">
      <c r="A33" t="s">
        <v>41</v>
      </c>
      <c r="B33" s="53">
        <v>0.1287775</v>
      </c>
      <c r="C33" s="53">
        <v>0.02951186</v>
      </c>
      <c r="D33" s="53">
        <v>0.08183732</v>
      </c>
      <c r="E33" s="53">
        <v>0.08318458</v>
      </c>
      <c r="F33" s="53">
        <v>0.07635104</v>
      </c>
      <c r="G33" s="53">
        <v>0.07562732</v>
      </c>
    </row>
    <row r="34" spans="1:7" ht="12.75">
      <c r="A34" t="s">
        <v>42</v>
      </c>
      <c r="B34" s="53">
        <v>-0.02614644</v>
      </c>
      <c r="C34" s="53">
        <v>-0.006738689</v>
      </c>
      <c r="D34" s="53">
        <v>0.01631453</v>
      </c>
      <c r="E34" s="53">
        <v>0.02050682</v>
      </c>
      <c r="F34" s="53">
        <v>-0.002310452</v>
      </c>
      <c r="G34" s="53">
        <v>0.003180335</v>
      </c>
    </row>
    <row r="35" spans="1:7" ht="12.75">
      <c r="A35" t="s">
        <v>43</v>
      </c>
      <c r="B35" s="53">
        <v>-0.001710276</v>
      </c>
      <c r="C35" s="53">
        <v>0.001194861</v>
      </c>
      <c r="D35" s="53">
        <v>-0.002608463</v>
      </c>
      <c r="E35" s="53">
        <v>-0.001378982</v>
      </c>
      <c r="F35" s="53">
        <v>0.003848027</v>
      </c>
      <c r="G35" s="53">
        <v>-0.0004051218</v>
      </c>
    </row>
    <row r="36" spans="1:6" ht="12.75">
      <c r="A36" t="s">
        <v>44</v>
      </c>
      <c r="B36" s="53">
        <v>20.88013</v>
      </c>
      <c r="C36" s="53">
        <v>20.87708</v>
      </c>
      <c r="D36" s="53">
        <v>20.88928</v>
      </c>
      <c r="E36" s="53">
        <v>20.89233</v>
      </c>
      <c r="F36" s="53">
        <v>20.90149</v>
      </c>
    </row>
    <row r="37" spans="1:6" ht="12.75">
      <c r="A37" t="s">
        <v>45</v>
      </c>
      <c r="B37" s="53">
        <v>-0.1871745</v>
      </c>
      <c r="C37" s="53">
        <v>-0.1291911</v>
      </c>
      <c r="D37" s="53">
        <v>-0.09206136</v>
      </c>
      <c r="E37" s="53">
        <v>-0.07069906</v>
      </c>
      <c r="F37" s="53">
        <v>-0.03662109</v>
      </c>
    </row>
    <row r="38" spans="1:7" ht="12.75">
      <c r="A38" t="s">
        <v>54</v>
      </c>
      <c r="B38" s="53">
        <v>-9.728818E-05</v>
      </c>
      <c r="C38" s="53">
        <v>8.009275E-05</v>
      </c>
      <c r="D38" s="53">
        <v>-1.945433E-05</v>
      </c>
      <c r="E38" s="53">
        <v>5.92621E-05</v>
      </c>
      <c r="F38" s="53">
        <v>-0.0001183581</v>
      </c>
      <c r="G38" s="53">
        <v>-2.717153E-05</v>
      </c>
    </row>
    <row r="39" spans="1:7" ht="12.75">
      <c r="A39" t="s">
        <v>55</v>
      </c>
      <c r="B39" s="53">
        <v>0.0002249196</v>
      </c>
      <c r="C39" s="53">
        <v>-0.0003334457</v>
      </c>
      <c r="D39" s="53">
        <v>2.242124E-05</v>
      </c>
      <c r="E39" s="53">
        <v>6.51215E-05</v>
      </c>
      <c r="F39" s="53">
        <v>0.0001987214</v>
      </c>
      <c r="G39" s="53">
        <v>0.0008295247</v>
      </c>
    </row>
    <row r="40" spans="2:5" ht="12.75">
      <c r="B40" t="s">
        <v>46</v>
      </c>
      <c r="C40">
        <v>-0.003756</v>
      </c>
      <c r="D40" t="s">
        <v>47</v>
      </c>
      <c r="E40">
        <v>3.11684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-9.728818621940919E-05</v>
      </c>
      <c r="C50">
        <f>-0.017/(C7*C7+C22*C22)*(C21*C22+C6*C7)</f>
        <v>8.009274716187708E-05</v>
      </c>
      <c r="D50">
        <f>-0.017/(D7*D7+D22*D22)*(D21*D22+D6*D7)</f>
        <v>-1.9454337443107928E-05</v>
      </c>
      <c r="E50">
        <f>-0.017/(E7*E7+E22*E22)*(E21*E22+E6*E7)</f>
        <v>5.926209210821857E-05</v>
      </c>
      <c r="F50">
        <f>-0.017/(F7*F7+F22*F22)*(F21*F22+F6*F7)</f>
        <v>-0.00011835806944154324</v>
      </c>
      <c r="G50">
        <f>(B50*B$4+C50*C$4+D50*D$4+E50*E$4+F50*F$4)/SUM(B$4:F$4)</f>
        <v>-1.0201820988681406E-06</v>
      </c>
    </row>
    <row r="51" spans="1:7" ht="12.75">
      <c r="A51" t="s">
        <v>58</v>
      </c>
      <c r="B51">
        <f>-0.017/(B7*B7+B22*B22)*(B21*B7-B6*B22)</f>
        <v>0.00022491957568585578</v>
      </c>
      <c r="C51">
        <f>-0.017/(C7*C7+C22*C22)*(C21*C7-C6*C22)</f>
        <v>-0.00033344575966262407</v>
      </c>
      <c r="D51">
        <f>-0.017/(D7*D7+D22*D22)*(D21*D7-D6*D22)</f>
        <v>2.2421247028491752E-05</v>
      </c>
      <c r="E51">
        <f>-0.017/(E7*E7+E22*E22)*(E21*E7-E6*E22)</f>
        <v>6.512149357870651E-05</v>
      </c>
      <c r="F51">
        <f>-0.017/(F7*F7+F22*F22)*(F21*F7-F6*F22)</f>
        <v>0.00019872141966467783</v>
      </c>
      <c r="G51">
        <f>(B51*B$4+C51*C$4+D51*D$4+E51*E$4+F51*F$4)/SUM(B$4:F$4)</f>
        <v>-1.3668397614237224E-07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10000.003916029731</v>
      </c>
      <c r="C62">
        <f>C7+(2/0.017)*(C8*C50-C23*C51)</f>
        <v>10000.119410388503</v>
      </c>
      <c r="D62">
        <f>D7+(2/0.017)*(D8*D50-D23*D51)</f>
        <v>9999.999148170966</v>
      </c>
      <c r="E62">
        <f>E7+(2/0.017)*(E8*E50-E23*E51)</f>
        <v>10000.017178667624</v>
      </c>
      <c r="F62">
        <f>F7+(2/0.017)*(F8*F50-F23*F51)</f>
        <v>9999.849978437405</v>
      </c>
    </row>
    <row r="63" spans="1:6" ht="12.75">
      <c r="A63" t="s">
        <v>66</v>
      </c>
      <c r="B63">
        <f>B8+(3/0.017)*(B9*B50-B24*B51)</f>
        <v>2.2274928738282167</v>
      </c>
      <c r="C63">
        <f>C8+(3/0.017)*(C9*C50-C24*C51)</f>
        <v>4.663372737167411</v>
      </c>
      <c r="D63">
        <f>D8+(3/0.017)*(D9*D50-D24*D51)</f>
        <v>1.9586955795449617</v>
      </c>
      <c r="E63">
        <f>E8+(3/0.017)*(E9*E50-E24*E51)</f>
        <v>-0.8248852664637484</v>
      </c>
      <c r="F63">
        <f>F8+(3/0.017)*(F9*F50-F24*F51)</f>
        <v>-2.823486595220798</v>
      </c>
    </row>
    <row r="64" spans="1:6" ht="12.75">
      <c r="A64" t="s">
        <v>67</v>
      </c>
      <c r="B64">
        <f>B9+(4/0.017)*(B10*B50-B25*B51)</f>
        <v>1.273020212191636</v>
      </c>
      <c r="C64">
        <f>C9+(4/0.017)*(C10*C50-C25*C51)</f>
        <v>1.0315793224124543</v>
      </c>
      <c r="D64">
        <f>D9+(4/0.017)*(D10*D50-D25*D51)</f>
        <v>-0.006305761237975535</v>
      </c>
      <c r="E64">
        <f>E9+(4/0.017)*(E10*E50-E25*E51)</f>
        <v>-0.019507534893697286</v>
      </c>
      <c r="F64">
        <f>F9+(4/0.017)*(F10*F50-F25*F51)</f>
        <v>-2.091172825431769</v>
      </c>
    </row>
    <row r="65" spans="1:6" ht="12.75">
      <c r="A65" t="s">
        <v>68</v>
      </c>
      <c r="B65">
        <f>B10+(5/0.017)*(B11*B50-B26*B51)</f>
        <v>-0.35531492325897085</v>
      </c>
      <c r="C65">
        <f>C10+(5/0.017)*(C11*C50-C26*C51)</f>
        <v>-0.9583512213219756</v>
      </c>
      <c r="D65">
        <f>D10+(5/0.017)*(D11*D50-D26*D51)</f>
        <v>0.4052720669170551</v>
      </c>
      <c r="E65">
        <f>E10+(5/0.017)*(E11*E50-E26*E51)</f>
        <v>-0.14322474784046346</v>
      </c>
      <c r="F65">
        <f>F10+(5/0.017)*(F11*F50-F26*F51)</f>
        <v>-0.17486802101879673</v>
      </c>
    </row>
    <row r="66" spans="1:6" ht="12.75">
      <c r="A66" t="s">
        <v>69</v>
      </c>
      <c r="B66">
        <f>B11+(6/0.017)*(B12*B50-B27*B51)</f>
        <v>4.3223057730735865</v>
      </c>
      <c r="C66">
        <f>C11+(6/0.017)*(C12*C50-C27*C51)</f>
        <v>3.9405157297876636</v>
      </c>
      <c r="D66">
        <f>D11+(6/0.017)*(D12*D50-D27*D51)</f>
        <v>4.606195420429827</v>
      </c>
      <c r="E66">
        <f>E11+(6/0.017)*(E12*E50-E27*E51)</f>
        <v>4.3336710587849225</v>
      </c>
      <c r="F66">
        <f>F11+(6/0.017)*(F12*F50-F27*F51)</f>
        <v>15.63652267076183</v>
      </c>
    </row>
    <row r="67" spans="1:6" ht="12.75">
      <c r="A67" t="s">
        <v>70</v>
      </c>
      <c r="B67">
        <f>B12+(7/0.017)*(B13*B50-B28*B51)</f>
        <v>0.18112490545883808</v>
      </c>
      <c r="C67">
        <f>C12+(7/0.017)*(C13*C50-C28*C51)</f>
        <v>0.2143442722605566</v>
      </c>
      <c r="D67">
        <f>D12+(7/0.017)*(D13*D50-D28*D51)</f>
        <v>0.1487847031328034</v>
      </c>
      <c r="E67">
        <f>E12+(7/0.017)*(E13*E50-E28*E51)</f>
        <v>-0.2673559541062796</v>
      </c>
      <c r="F67">
        <f>F12+(7/0.017)*(F13*F50-F28*F51)</f>
        <v>-0.2032917307156015</v>
      </c>
    </row>
    <row r="68" spans="1:6" ht="12.75">
      <c r="A68" t="s">
        <v>71</v>
      </c>
      <c r="B68">
        <f>B13+(8/0.017)*(B14*B50-B29*B51)</f>
        <v>0.0028469011781803912</v>
      </c>
      <c r="C68">
        <f>C13+(8/0.017)*(C14*C50-C29*C51)</f>
        <v>0.364123800103652</v>
      </c>
      <c r="D68">
        <f>D13+(8/0.017)*(D14*D50-D29*D51)</f>
        <v>-0.15882891301587265</v>
      </c>
      <c r="E68">
        <f>E13+(8/0.017)*(E14*E50-E29*E51)</f>
        <v>-0.12510481495012996</v>
      </c>
      <c r="F68">
        <f>F13+(8/0.017)*(F14*F50-F29*F51)</f>
        <v>-0.0934171448364261</v>
      </c>
    </row>
    <row r="69" spans="1:6" ht="12.75">
      <c r="A69" t="s">
        <v>72</v>
      </c>
      <c r="B69">
        <f>B14+(9/0.017)*(B15*B50-B30*B51)</f>
        <v>-0.010796835925120348</v>
      </c>
      <c r="C69">
        <f>C14+(9/0.017)*(C15*C50-C30*C51)</f>
        <v>0.23220643858388249</v>
      </c>
      <c r="D69">
        <f>D14+(9/0.017)*(D15*D50-D30*D51)</f>
        <v>0.058497923312428736</v>
      </c>
      <c r="E69">
        <f>E14+(9/0.017)*(E15*E50-E30*E51)</f>
        <v>-0.0345250342752647</v>
      </c>
      <c r="F69">
        <f>F14+(9/0.017)*(F15*F50-F30*F51)</f>
        <v>-0.00019313690816580992</v>
      </c>
    </row>
    <row r="70" spans="1:6" ht="12.75">
      <c r="A70" t="s">
        <v>73</v>
      </c>
      <c r="B70">
        <f>B15+(10/0.017)*(B16*B50-B31*B51)</f>
        <v>-0.3739869017996475</v>
      </c>
      <c r="C70">
        <f>C15+(10/0.017)*(C16*C50-C31*C51)</f>
        <v>-0.06627502689232366</v>
      </c>
      <c r="D70">
        <f>D15+(10/0.017)*(D16*D50-D31*D51)</f>
        <v>-0.01994211418388385</v>
      </c>
      <c r="E70">
        <f>E15+(10/0.017)*(E16*E50-E31*E51)</f>
        <v>-0.05634746831915143</v>
      </c>
      <c r="F70">
        <f>F15+(10/0.017)*(F16*F50-F31*F51)</f>
        <v>-0.35135022490023765</v>
      </c>
    </row>
    <row r="71" spans="1:6" ht="12.75">
      <c r="A71" t="s">
        <v>74</v>
      </c>
      <c r="B71">
        <f>B16+(11/0.017)*(B17*B50-B32*B51)</f>
        <v>-0.005641033782487137</v>
      </c>
      <c r="C71">
        <f>C16+(11/0.017)*(C17*C50-C32*C51)</f>
        <v>-0.09413143869194582</v>
      </c>
      <c r="D71">
        <f>D16+(11/0.017)*(D17*D50-D32*D51)</f>
        <v>-0.03638379952971896</v>
      </c>
      <c r="E71">
        <f>E16+(11/0.017)*(E17*E50-E32*E51)</f>
        <v>0.007075629939821856</v>
      </c>
      <c r="F71">
        <f>F16+(11/0.017)*(F17*F50-F32*F51)</f>
        <v>-0.024166823226719612</v>
      </c>
    </row>
    <row r="72" spans="1:6" ht="12.75">
      <c r="A72" t="s">
        <v>75</v>
      </c>
      <c r="B72">
        <f>B17+(12/0.017)*(B18*B50-B33*B51)</f>
        <v>-0.05506090942441239</v>
      </c>
      <c r="C72">
        <f>C17+(12/0.017)*(C18*C50-C33*C51)</f>
        <v>-0.03391820123624148</v>
      </c>
      <c r="D72">
        <f>D17+(12/0.017)*(D18*D50-D33*D51)</f>
        <v>-0.03041855718683486</v>
      </c>
      <c r="E72">
        <f>E17+(12/0.017)*(E18*E50-E33*E51)</f>
        <v>-0.01780893548346348</v>
      </c>
      <c r="F72">
        <f>F17+(12/0.017)*(F18*F50-F33*F51)</f>
        <v>-0.03733406316518105</v>
      </c>
    </row>
    <row r="73" spans="1:6" ht="12.75">
      <c r="A73" t="s">
        <v>76</v>
      </c>
      <c r="B73">
        <f>B18+(13/0.017)*(B19*B50-B34*B51)</f>
        <v>-0.015065082260124183</v>
      </c>
      <c r="C73">
        <f>C18+(13/0.017)*(C19*C50-C34*C51)</f>
        <v>0.014698724608650064</v>
      </c>
      <c r="D73">
        <f>D18+(13/0.017)*(D19*D50-D34*D51)</f>
        <v>0.002988800128924276</v>
      </c>
      <c r="E73">
        <f>E18+(13/0.017)*(E19*E50-E34*E51)</f>
        <v>0.015525013129460905</v>
      </c>
      <c r="F73">
        <f>F18+(13/0.017)*(F19*F50-F34*F51)</f>
        <v>-0.01903458326758674</v>
      </c>
    </row>
    <row r="74" spans="1:6" ht="12.75">
      <c r="A74" t="s">
        <v>77</v>
      </c>
      <c r="B74">
        <f>B19+(14/0.017)*(B20*B50-B35*B51)</f>
        <v>-0.20172731484357384</v>
      </c>
      <c r="C74">
        <f>C19+(14/0.017)*(C20*C50-C35*C51)</f>
        <v>-0.1807035616287968</v>
      </c>
      <c r="D74">
        <f>D19+(14/0.017)*(D20*D50-D35*D51)</f>
        <v>-0.1868665994218677</v>
      </c>
      <c r="E74">
        <f>E19+(14/0.017)*(E20*E50-E35*E51)</f>
        <v>-0.18136076811548676</v>
      </c>
      <c r="F74">
        <f>F19+(14/0.017)*(F20*F50-F35*F51)</f>
        <v>-0.1407798682080979</v>
      </c>
    </row>
    <row r="75" spans="1:6" ht="12.75">
      <c r="A75" t="s">
        <v>78</v>
      </c>
      <c r="B75" s="53">
        <f>B20</f>
        <v>0.004000336</v>
      </c>
      <c r="C75" s="53">
        <f>C20</f>
        <v>-0.00866562</v>
      </c>
      <c r="D75" s="53">
        <f>D20</f>
        <v>-0.00661226</v>
      </c>
      <c r="E75" s="53">
        <f>E20</f>
        <v>0.001677684</v>
      </c>
      <c r="F75" s="53">
        <f>F20</f>
        <v>0.00178542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197.15047452494585</v>
      </c>
      <c r="C82">
        <f>C22+(2/0.017)*(C8*C51+C23*C50)</f>
        <v>117.88338459619135</v>
      </c>
      <c r="D82">
        <f>D22+(2/0.017)*(D8*D51+D23*D50)</f>
        <v>-13.266410284603761</v>
      </c>
      <c r="E82">
        <f>E22+(2/0.017)*(E8*E51+E23*E50)</f>
        <v>-107.97065234656253</v>
      </c>
      <c r="F82">
        <f>F22+(2/0.017)*(F8*F51+F23*F50)</f>
        <v>-206.15317997724182</v>
      </c>
    </row>
    <row r="83" spans="1:6" ht="12.75">
      <c r="A83" t="s">
        <v>81</v>
      </c>
      <c r="B83">
        <f>B23+(3/0.017)*(B9*B51+B24*B50)</f>
        <v>-1.1340035125959842</v>
      </c>
      <c r="C83">
        <f>C23+(3/0.017)*(C9*C51+C24*C50)</f>
        <v>1.863239625405728</v>
      </c>
      <c r="D83">
        <f>D23+(3/0.017)*(D9*D51+D24*D50)</f>
        <v>-1.3512713695651866</v>
      </c>
      <c r="E83">
        <f>E23+(3/0.017)*(E9*E51+E24*E50)</f>
        <v>-3.0150487873121365</v>
      </c>
      <c r="F83">
        <f>F23+(3/0.017)*(F9*F51+F24*F50)</f>
        <v>7.974989341772445</v>
      </c>
    </row>
    <row r="84" spans="1:6" ht="12.75">
      <c r="A84" t="s">
        <v>82</v>
      </c>
      <c r="B84">
        <f>B24+(4/0.017)*(B10*B51+B25*B50)</f>
        <v>1.8156598084004618</v>
      </c>
      <c r="C84">
        <f>C24+(4/0.017)*(C10*C51+C25*C50)</f>
        <v>-0.09610129744152973</v>
      </c>
      <c r="D84">
        <f>D24+(4/0.017)*(D10*D51+D25*D50)</f>
        <v>-3.6819715884773436</v>
      </c>
      <c r="E84">
        <f>E24+(4/0.017)*(E10*E51+E25*E50)</f>
        <v>-1.0684759449489047</v>
      </c>
      <c r="F84">
        <f>F24+(4/0.017)*(F10*F51+F25*F50)</f>
        <v>1.857050219550969</v>
      </c>
    </row>
    <row r="85" spans="1:6" ht="12.75">
      <c r="A85" t="s">
        <v>83</v>
      </c>
      <c r="B85">
        <f>B25+(5/0.017)*(B11*B51+B26*B50)</f>
        <v>-0.5959750039864747</v>
      </c>
      <c r="C85">
        <f>C25+(5/0.017)*(C11*C51+C26*C50)</f>
        <v>0.41629461684554986</v>
      </c>
      <c r="D85">
        <f>D25+(5/0.017)*(D11*D51+D26*D50)</f>
        <v>-0.47244521619227764</v>
      </c>
      <c r="E85">
        <f>E25+(5/0.017)*(E11*E51+E26*E50)</f>
        <v>-0.5952392948504452</v>
      </c>
      <c r="F85">
        <f>F25+(5/0.017)*(F11*F51+F26*F50)</f>
        <v>-0.18280248014095957</v>
      </c>
    </row>
    <row r="86" spans="1:6" ht="12.75">
      <c r="A86" t="s">
        <v>84</v>
      </c>
      <c r="B86">
        <f>B26+(6/0.017)*(B12*B51+B27*B50)</f>
        <v>0.8266982307494974</v>
      </c>
      <c r="C86">
        <f>C26+(6/0.017)*(C12*C51+C27*C50)</f>
        <v>0.6730039007339635</v>
      </c>
      <c r="D86">
        <f>D26+(6/0.017)*(D12*D51+D27*D50)</f>
        <v>-0.39003424421466915</v>
      </c>
      <c r="E86">
        <f>E26+(6/0.017)*(E12*E51+E27*E50)</f>
        <v>0.15153627232298564</v>
      </c>
      <c r="F86">
        <f>F26+(6/0.017)*(F12*F51+F27*F50)</f>
        <v>1.3718177912069927</v>
      </c>
    </row>
    <row r="87" spans="1:6" ht="12.75">
      <c r="A87" t="s">
        <v>85</v>
      </c>
      <c r="B87">
        <f>B27+(7/0.017)*(B13*B51+B28*B50)</f>
        <v>-0.16793125073924672</v>
      </c>
      <c r="C87">
        <f>C27+(7/0.017)*(C13*C51+C28*C50)</f>
        <v>0.05793478701810574</v>
      </c>
      <c r="D87">
        <f>D27+(7/0.017)*(D13*D51+D28*D50)</f>
        <v>-0.0644521619796541</v>
      </c>
      <c r="E87">
        <f>E27+(7/0.017)*(E13*E51+E28*E50)</f>
        <v>-0.12457155555529503</v>
      </c>
      <c r="F87">
        <f>F27+(7/0.017)*(F13*F51+F28*F50)</f>
        <v>0.7028739799191868</v>
      </c>
    </row>
    <row r="88" spans="1:6" ht="12.75">
      <c r="A88" t="s">
        <v>86</v>
      </c>
      <c r="B88">
        <f>B28+(8/0.017)*(B14*B51+B29*B50)</f>
        <v>0.4405234276352446</v>
      </c>
      <c r="C88">
        <f>C28+(8/0.017)*(C14*C51+C29*C50)</f>
        <v>0.1568896776076657</v>
      </c>
      <c r="D88">
        <f>D28+(8/0.017)*(D14*D51+D29*D50)</f>
        <v>-0.17915076463750945</v>
      </c>
      <c r="E88">
        <f>E28+(8/0.017)*(E14*E51+E29*E50)</f>
        <v>-0.178884137453818</v>
      </c>
      <c r="F88">
        <f>F28+(8/0.017)*(F14*F51+F29*F50)</f>
        <v>0.043530025669839115</v>
      </c>
    </row>
    <row r="89" spans="1:6" ht="12.75">
      <c r="A89" t="s">
        <v>87</v>
      </c>
      <c r="B89">
        <f>B29+(9/0.017)*(B15*B51+B30*B50)</f>
        <v>0.04884357356805425</v>
      </c>
      <c r="C89">
        <f>C29+(9/0.017)*(C15*C51+C30*C50)</f>
        <v>0.024717302588764978</v>
      </c>
      <c r="D89">
        <f>D29+(9/0.017)*(D15*D51+D30*D50)</f>
        <v>-0.044568646697990946</v>
      </c>
      <c r="E89">
        <f>E29+(9/0.017)*(E15*E51+E30*E50)</f>
        <v>0.010394594463901102</v>
      </c>
      <c r="F89">
        <f>F29+(9/0.017)*(F15*F51+F30*F50)</f>
        <v>0.00839346740215155</v>
      </c>
    </row>
    <row r="90" spans="1:6" ht="12.75">
      <c r="A90" t="s">
        <v>88</v>
      </c>
      <c r="B90">
        <f>B30+(10/0.017)*(B16*B51+B31*B50)</f>
        <v>0.04197893353825357</v>
      </c>
      <c r="C90">
        <f>C30+(10/0.017)*(C16*C51+C31*C50)</f>
        <v>0.10301775494876617</v>
      </c>
      <c r="D90">
        <f>D30+(10/0.017)*(D16*D51+D31*D50)</f>
        <v>0.12276414023465111</v>
      </c>
      <c r="E90">
        <f>E30+(10/0.017)*(E16*E51+E31*E50)</f>
        <v>0.10973011742056957</v>
      </c>
      <c r="F90">
        <f>F30+(10/0.017)*(F16*F51+F31*F50)</f>
        <v>0.3583888071293454</v>
      </c>
    </row>
    <row r="91" spans="1:6" ht="12.75">
      <c r="A91" t="s">
        <v>89</v>
      </c>
      <c r="B91">
        <f>B31+(11/0.017)*(B17*B51+B32*B50)</f>
        <v>-0.007287367136336169</v>
      </c>
      <c r="C91">
        <f>C31+(11/0.017)*(C17*C51+C32*C50)</f>
        <v>-0.02099974954477797</v>
      </c>
      <c r="D91">
        <f>D31+(11/0.017)*(D17*D51+D32*D50)</f>
        <v>-0.000543127887016742</v>
      </c>
      <c r="E91">
        <f>E31+(11/0.017)*(E17*E51+E32*E50)</f>
        <v>0.009594012525395657</v>
      </c>
      <c r="F91">
        <f>F31+(11/0.017)*(F17*F51+F32*F50)</f>
        <v>0.03797193027424658</v>
      </c>
    </row>
    <row r="92" spans="1:6" ht="12.75">
      <c r="A92" t="s">
        <v>90</v>
      </c>
      <c r="B92">
        <f>B32+(12/0.017)*(B18*B51+B33*B50)</f>
        <v>0.04124643707170715</v>
      </c>
      <c r="C92">
        <f>C32+(12/0.017)*(C18*C51+C33*C50)</f>
        <v>0.017018560673979156</v>
      </c>
      <c r="D92">
        <f>D32+(12/0.017)*(D18*D51+D33*D50)</f>
        <v>-0.008353381138398962</v>
      </c>
      <c r="E92">
        <f>E32+(12/0.017)*(E18*E51+E33*E50)</f>
        <v>-0.014505365489607874</v>
      </c>
      <c r="F92">
        <f>F32+(12/0.017)*(F18*F51+F33*F50)</f>
        <v>-0.010604298005168019</v>
      </c>
    </row>
    <row r="93" spans="1:6" ht="12.75">
      <c r="A93" t="s">
        <v>91</v>
      </c>
      <c r="B93">
        <f>B33+(13/0.017)*(B19*B51+B34*B50)</f>
        <v>0.09602679362801923</v>
      </c>
      <c r="C93">
        <f>C33+(13/0.017)*(C19*C51+C34*C50)</f>
        <v>0.07511428089689273</v>
      </c>
      <c r="D93">
        <f>D33+(13/0.017)*(D19*D51+D34*D50)</f>
        <v>0.07838801800483336</v>
      </c>
      <c r="E93">
        <f>E33+(13/0.017)*(E19*E51+E34*E50)</f>
        <v>0.07507460261215612</v>
      </c>
      <c r="F93">
        <f>F33+(13/0.017)*(F19*F51+F34*F50)</f>
        <v>0.05528890748545422</v>
      </c>
    </row>
    <row r="94" spans="1:6" ht="12.75">
      <c r="A94" t="s">
        <v>92</v>
      </c>
      <c r="B94">
        <f>B34+(14/0.017)*(B20*B51+B35*B50)</f>
        <v>-0.025268439449427284</v>
      </c>
      <c r="C94">
        <f>C34+(14/0.017)*(C20*C51+C35*C50)</f>
        <v>-0.004280277516858881</v>
      </c>
      <c r="D94">
        <f>D34+(14/0.017)*(D20*D51+D35*D50)</f>
        <v>0.016234228309615614</v>
      </c>
      <c r="E94">
        <f>E34+(14/0.017)*(E20*E51+E35*E50)</f>
        <v>0.02052949335373349</v>
      </c>
      <c r="F94">
        <f>F34+(14/0.017)*(F20*F51+F35*F50)</f>
        <v>-0.002393335170408067</v>
      </c>
    </row>
    <row r="95" spans="1:6" ht="12.75">
      <c r="A95" t="s">
        <v>93</v>
      </c>
      <c r="B95" s="53">
        <f>B35</f>
        <v>-0.001710276</v>
      </c>
      <c r="C95" s="53">
        <f>C35</f>
        <v>0.001194861</v>
      </c>
      <c r="D95" s="53">
        <f>D35</f>
        <v>-0.002608463</v>
      </c>
      <c r="E95" s="53">
        <f>E35</f>
        <v>-0.001378982</v>
      </c>
      <c r="F95" s="53">
        <f>F35</f>
        <v>0.003848027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2.2274920015357265</v>
      </c>
      <c r="C103">
        <f>C63*10000/C62</f>
        <v>4.663317052317319</v>
      </c>
      <c r="D103">
        <f>D63*10000/D62</f>
        <v>1.9586957463923522</v>
      </c>
      <c r="E103">
        <f>E63*10000/E62</f>
        <v>-0.8248838494232006</v>
      </c>
      <c r="F103">
        <f>F63*10000/F62</f>
        <v>-2.823528954243373</v>
      </c>
      <c r="G103">
        <f>AVERAGE(C103:E103)</f>
        <v>1.9323763164288232</v>
      </c>
      <c r="H103">
        <f>STDEV(C103:E103)</f>
        <v>2.744195113099935</v>
      </c>
      <c r="I103">
        <f>(B103*B4+C103*C4+D103*D4+E103*E4+F103*F4)/SUM(B4:F4)</f>
        <v>1.3409975382295356</v>
      </c>
      <c r="K103">
        <f>(LN(H103)+LN(H123))/2-LN(K114*K115^3)</f>
        <v>-2.9197037478569223</v>
      </c>
    </row>
    <row r="104" spans="1:11" ht="12.75">
      <c r="A104" t="s">
        <v>67</v>
      </c>
      <c r="B104">
        <f>B64*10000/B62</f>
        <v>1.2730197136733314</v>
      </c>
      <c r="C104">
        <f>C64*10000/C62</f>
        <v>1.0315670044307779</v>
      </c>
      <c r="D104">
        <f>D64*10000/D62</f>
        <v>-0.006305761775118631</v>
      </c>
      <c r="E104">
        <f>E64*10000/E62</f>
        <v>-0.019507501382409045</v>
      </c>
      <c r="F104">
        <f>F64*10000/F62</f>
        <v>-2.0912041980039175</v>
      </c>
      <c r="G104">
        <f>AVERAGE(C104:E104)</f>
        <v>0.3352512470910834</v>
      </c>
      <c r="H104">
        <f>STDEV(C104:E104)</f>
        <v>0.6030632611275776</v>
      </c>
      <c r="I104">
        <f>(B104*B4+C104*C4+D104*D4+E104*E4+F104*F4)/SUM(B4:F4)</f>
        <v>0.14738965494655287</v>
      </c>
      <c r="K104">
        <f>(LN(H104)+LN(H124))/2-LN(K114*K115^4)</f>
        <v>-3.2313047491374327</v>
      </c>
    </row>
    <row r="105" spans="1:11" ht="12.75">
      <c r="A105" t="s">
        <v>68</v>
      </c>
      <c r="B105">
        <f>B65*10000/B62</f>
        <v>-0.35531478411664497</v>
      </c>
      <c r="C105">
        <f>C65*10000/C62</f>
        <v>-0.9583397777494577</v>
      </c>
      <c r="D105">
        <f>D65*10000/D62</f>
        <v>0.40527210143930936</v>
      </c>
      <c r="E105">
        <f>E65*10000/E62</f>
        <v>-0.14322450179985227</v>
      </c>
      <c r="F105">
        <f>F65*10000/F62</f>
        <v>-0.17487064445553005</v>
      </c>
      <c r="G105">
        <f>AVERAGE(C105:E105)</f>
        <v>-0.23209739270333352</v>
      </c>
      <c r="H105">
        <f>STDEV(C105:E105)</f>
        <v>0.6861363802622162</v>
      </c>
      <c r="I105">
        <f>(B105*B4+C105*C4+D105*D4+E105*E4+F105*F4)/SUM(B4:F4)</f>
        <v>-0.24248074213595305</v>
      </c>
      <c r="K105">
        <f>(LN(H105)+LN(H125))/2-LN(K114*K115^5)</f>
        <v>-3.18138254565955</v>
      </c>
    </row>
    <row r="106" spans="1:11" ht="12.75">
      <c r="A106" t="s">
        <v>69</v>
      </c>
      <c r="B106">
        <f>B66*10000/B62</f>
        <v>4.322304080446458</v>
      </c>
      <c r="C106">
        <f>C66*10000/C62</f>
        <v>3.940468676498109</v>
      </c>
      <c r="D106">
        <f>D66*10000/D62</f>
        <v>4.60619581279896</v>
      </c>
      <c r="E106">
        <f>E66*10000/E62</f>
        <v>4.33366361412824</v>
      </c>
      <c r="F106">
        <f>F66*10000/F62</f>
        <v>15.636757255837574</v>
      </c>
      <c r="G106">
        <f>AVERAGE(C106:E106)</f>
        <v>4.29344270114177</v>
      </c>
      <c r="H106">
        <f>STDEV(C106:E106)</f>
        <v>0.3346811114821534</v>
      </c>
      <c r="I106">
        <f>(B106*B4+C106*C4+D106*D4+E106*E4+F106*F4)/SUM(B4:F4)</f>
        <v>5.811186407706432</v>
      </c>
      <c r="K106">
        <f>(LN(H106)+LN(H126))/2-LN(K114*K115^6)</f>
        <v>-2.9678825259645953</v>
      </c>
    </row>
    <row r="107" spans="1:11" ht="12.75">
      <c r="A107" t="s">
        <v>70</v>
      </c>
      <c r="B107">
        <f>B67*10000/B62</f>
        <v>0.18112483452981437</v>
      </c>
      <c r="C107">
        <f>C67*10000/C62</f>
        <v>0.21434171279783684</v>
      </c>
      <c r="D107">
        <f>D67*10000/D62</f>
        <v>0.14878471580671748</v>
      </c>
      <c r="E107">
        <f>E67*10000/E62</f>
        <v>-0.2673554948251613</v>
      </c>
      <c r="F107">
        <f>F67*10000/F62</f>
        <v>-0.2032947805756664</v>
      </c>
      <c r="G107">
        <f>AVERAGE(C107:E107)</f>
        <v>0.03192364459313102</v>
      </c>
      <c r="H107">
        <f>STDEV(C107:E107)</f>
        <v>0.26124783718116906</v>
      </c>
      <c r="I107">
        <f>(B107*B4+C107*C4+D107*D4+E107*E4+F107*F4)/SUM(B4:F4)</f>
        <v>0.022164842720209785</v>
      </c>
      <c r="K107">
        <f>(LN(H107)+LN(H127))/2-LN(K114*K115^7)</f>
        <v>-3.3719863633942326</v>
      </c>
    </row>
    <row r="108" spans="1:9" ht="12.75">
      <c r="A108" t="s">
        <v>71</v>
      </c>
      <c r="B108">
        <f>B68*10000/B62</f>
        <v>0.002846900063325862</v>
      </c>
      <c r="C108">
        <f>C68*10000/C62</f>
        <v>0.36411945213912783</v>
      </c>
      <c r="D108">
        <f>D68*10000/D62</f>
        <v>-0.15882892654538175</v>
      </c>
      <c r="E108">
        <f>E68*10000/E62</f>
        <v>-0.12510460003709573</v>
      </c>
      <c r="F108">
        <f>F68*10000/F62</f>
        <v>-0.09341854631605546</v>
      </c>
      <c r="G108">
        <f>AVERAGE(C108:E108)</f>
        <v>0.026728641852216784</v>
      </c>
      <c r="H108">
        <f>STDEV(C108:E108)</f>
        <v>0.2926751641310775</v>
      </c>
      <c r="I108">
        <f>(B108*B4+C108*C4+D108*D4+E108*E4+F108*F4)/SUM(B4:F4)</f>
        <v>0.007315342723571937</v>
      </c>
    </row>
    <row r="109" spans="1:9" ht="12.75">
      <c r="A109" t="s">
        <v>72</v>
      </c>
      <c r="B109">
        <f>B69*10000/B62</f>
        <v>-0.010796831697048955</v>
      </c>
      <c r="C109">
        <f>C69*10000/C62</f>
        <v>0.2322036658308876</v>
      </c>
      <c r="D109">
        <f>D69*10000/D62</f>
        <v>0.05849792829545211</v>
      </c>
      <c r="E109">
        <f>E69*10000/E62</f>
        <v>-0.03452497496595774</v>
      </c>
      <c r="F109">
        <f>F69*10000/F62</f>
        <v>-0.00019313980567935463</v>
      </c>
      <c r="G109">
        <f>AVERAGE(C109:E109)</f>
        <v>0.085392206386794</v>
      </c>
      <c r="H109">
        <f>STDEV(C109:E109)</f>
        <v>0.13538285933187394</v>
      </c>
      <c r="I109">
        <f>(B109*B4+C109*C4+D109*D4+E109*E4+F109*F4)/SUM(B4:F4)</f>
        <v>0.06007547521882582</v>
      </c>
    </row>
    <row r="110" spans="1:11" ht="12.75">
      <c r="A110" t="s">
        <v>73</v>
      </c>
      <c r="B110">
        <f>B70*10000/B62</f>
        <v>-0.3739867553453222</v>
      </c>
      <c r="C110">
        <f>C70*10000/C62</f>
        <v>-0.06627423550910268</v>
      </c>
      <c r="D110">
        <f>D70*10000/D62</f>
        <v>-0.019942115882611182</v>
      </c>
      <c r="E110">
        <f>E70*10000/E62</f>
        <v>-0.05634737152187475</v>
      </c>
      <c r="F110">
        <f>F70*10000/F62</f>
        <v>-0.35135549599029114</v>
      </c>
      <c r="G110">
        <f>AVERAGE(C110:E110)</f>
        <v>-0.0475212409711962</v>
      </c>
      <c r="H110">
        <f>STDEV(C110:E110)</f>
        <v>0.024394502713605295</v>
      </c>
      <c r="I110">
        <f>(B110*B4+C110*C4+D110*D4+E110*E4+F110*F4)/SUM(B4:F4)</f>
        <v>-0.1353356326303251</v>
      </c>
      <c r="K110">
        <f>EXP(AVERAGE(K103:K107))</f>
        <v>0.0435235988189796</v>
      </c>
    </row>
    <row r="111" spans="1:9" ht="12.75">
      <c r="A111" t="s">
        <v>74</v>
      </c>
      <c r="B111">
        <f>B71*10000/B62</f>
        <v>-0.0056410315734424015</v>
      </c>
      <c r="C111">
        <f>C71*10000/C62</f>
        <v>-0.09413031467820127</v>
      </c>
      <c r="D111">
        <f>D71*10000/D62</f>
        <v>-0.0363838026289969</v>
      </c>
      <c r="E111">
        <f>E71*10000/E62</f>
        <v>0.00707561778485324</v>
      </c>
      <c r="F111">
        <f>F71*10000/F62</f>
        <v>-0.024167185786617133</v>
      </c>
      <c r="G111">
        <f>AVERAGE(C111:E111)</f>
        <v>-0.04114616650744831</v>
      </c>
      <c r="H111">
        <f>STDEV(C111:E111)</f>
        <v>0.05077076199656818</v>
      </c>
      <c r="I111">
        <f>(B111*B4+C111*C4+D111*D4+E111*E4+F111*F4)/SUM(B4:F4)</f>
        <v>-0.03375057989732954</v>
      </c>
    </row>
    <row r="112" spans="1:9" ht="12.75">
      <c r="A112" t="s">
        <v>75</v>
      </c>
      <c r="B112">
        <f>B72*10000/B62</f>
        <v>-0.055060887862405</v>
      </c>
      <c r="C112">
        <f>C72*10000/C62</f>
        <v>-0.03391779622251907</v>
      </c>
      <c r="D112">
        <f>D72*10000/D62</f>
        <v>-0.030418559777976098</v>
      </c>
      <c r="E112">
        <f>E72*10000/E62</f>
        <v>-0.017808904890137697</v>
      </c>
      <c r="F112">
        <f>F72*10000/F62</f>
        <v>-0.03733462326503316</v>
      </c>
      <c r="G112">
        <f>AVERAGE(C112:E112)</f>
        <v>-0.027381753630210958</v>
      </c>
      <c r="H112">
        <f>STDEV(C112:E112)</f>
        <v>0.008472941559691414</v>
      </c>
      <c r="I112">
        <f>(B112*B4+C112*C4+D112*D4+E112*E4+F112*F4)/SUM(B4:F4)</f>
        <v>-0.03271828419624057</v>
      </c>
    </row>
    <row r="113" spans="1:9" ht="12.75">
      <c r="A113" t="s">
        <v>76</v>
      </c>
      <c r="B113">
        <f>B73*10000/B62</f>
        <v>-0.01506507636059549</v>
      </c>
      <c r="C113">
        <f>C73*10000/C62</f>
        <v>0.014698549092704306</v>
      </c>
      <c r="D113">
        <f>D73*10000/D62</f>
        <v>0.0029888003835189703</v>
      </c>
      <c r="E113">
        <f>E73*10000/E62</f>
        <v>0.01552498645960268</v>
      </c>
      <c r="F113">
        <f>F73*10000/F62</f>
        <v>-0.019034868831663335</v>
      </c>
      <c r="G113">
        <f>AVERAGE(C113:E113)</f>
        <v>0.011070778645275317</v>
      </c>
      <c r="H113">
        <f>STDEV(C113:E113)</f>
        <v>0.007011385679591312</v>
      </c>
      <c r="I113">
        <f>(B113*B4+C113*C4+D113*D4+E113*E4+F113*F4)/SUM(B4:F4)</f>
        <v>0.0032707702712761392</v>
      </c>
    </row>
    <row r="114" spans="1:11" ht="12.75">
      <c r="A114" t="s">
        <v>77</v>
      </c>
      <c r="B114">
        <f>B74*10000/B62</f>
        <v>-0.20172723584658853</v>
      </c>
      <c r="C114">
        <f>C74*10000/C62</f>
        <v>-0.18070140386631292</v>
      </c>
      <c r="D114">
        <f>D74*10000/D62</f>
        <v>-0.18686661533970855</v>
      </c>
      <c r="E114">
        <f>E74*10000/E62</f>
        <v>-0.18136045656238642</v>
      </c>
      <c r="F114">
        <f>F74*10000/F62</f>
        <v>-0.14078198024136399</v>
      </c>
      <c r="G114">
        <f>AVERAGE(C114:E114)</f>
        <v>-0.18297615858946928</v>
      </c>
      <c r="H114">
        <f>STDEV(C114:E114)</f>
        <v>0.0033853106073392673</v>
      </c>
      <c r="I114">
        <f>(B114*B4+C114*C4+D114*D4+E114*E4+F114*F4)/SUM(B4:F4)</f>
        <v>-0.1800598386907548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0.004000334433457143</v>
      </c>
      <c r="C115">
        <f>C75*10000/C62</f>
        <v>-0.008665516524730521</v>
      </c>
      <c r="D115">
        <f>D75*10000/D62</f>
        <v>-0.006612260563251554</v>
      </c>
      <c r="E115">
        <f>E75*10000/E62</f>
        <v>0.0016776811179673695</v>
      </c>
      <c r="F115">
        <f>F75*10000/F62</f>
        <v>0.0017854467855516697</v>
      </c>
      <c r="G115">
        <f>AVERAGE(C115:E115)</f>
        <v>-0.004533365323338236</v>
      </c>
      <c r="H115">
        <f>STDEV(C115:E115)</f>
        <v>0.005476019396685743</v>
      </c>
      <c r="I115">
        <f>(B115*B4+C115*C4+D115*D4+E115*E4+F115*F4)/SUM(B4:F4)</f>
        <v>-0.002455342932895509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197.15039732026412</v>
      </c>
      <c r="C122">
        <f>C82*10000/C62</f>
        <v>117.88197696292468</v>
      </c>
      <c r="D122">
        <f>D82*10000/D62</f>
        <v>-13.266411414675204</v>
      </c>
      <c r="E122">
        <f>E82*10000/E62</f>
        <v>-107.97046686768617</v>
      </c>
      <c r="F122">
        <f>F82*10000/F62</f>
        <v>-206.1562727658597</v>
      </c>
      <c r="G122">
        <f>AVERAGE(C122:E122)</f>
        <v>-1.1183004398122307</v>
      </c>
      <c r="H122">
        <f>STDEV(C122:E122)</f>
        <v>113.4152284583424</v>
      </c>
      <c r="I122">
        <f>(B122*B4+C122*C4+D122*D4+E122*E4+F122*F4)/SUM(B4:F4)</f>
        <v>0.2502011313471903</v>
      </c>
    </row>
    <row r="123" spans="1:9" ht="12.75">
      <c r="A123" t="s">
        <v>81</v>
      </c>
      <c r="B123">
        <f>B83*10000/B62</f>
        <v>-1.134003068517011</v>
      </c>
      <c r="C123">
        <f>C83*10000/C62</f>
        <v>1.8632173766546467</v>
      </c>
      <c r="D123">
        <f>D83*10000/D62</f>
        <v>-1.351271484670415</v>
      </c>
      <c r="E123">
        <f>E83*10000/E62</f>
        <v>-3.0150436078689355</v>
      </c>
      <c r="F123">
        <f>F83*10000/F62</f>
        <v>7.975108985603634</v>
      </c>
      <c r="G123">
        <f>AVERAGE(C123:E123)</f>
        <v>-0.8343659052949013</v>
      </c>
      <c r="H123">
        <f>STDEV(C123:E123)</f>
        <v>2.479869168277512</v>
      </c>
      <c r="I123">
        <f>(B123*B4+C123*C4+D123*D4+E123*E4+F123*F4)/SUM(B4:F4)</f>
        <v>0.29834170932937215</v>
      </c>
    </row>
    <row r="124" spans="1:9" ht="12.75">
      <c r="A124" t="s">
        <v>82</v>
      </c>
      <c r="B124">
        <f>B84*10000/B62</f>
        <v>1.8156590973829612</v>
      </c>
      <c r="C124">
        <f>C84*10000/C62</f>
        <v>-0.0961001499059062</v>
      </c>
      <c r="D124">
        <f>D84*10000/D62</f>
        <v>-3.6819719021184008</v>
      </c>
      <c r="E124">
        <f>E84*10000/E62</f>
        <v>-1.0684741094527457</v>
      </c>
      <c r="F124">
        <f>F84*10000/F62</f>
        <v>1.857078079726507</v>
      </c>
      <c r="G124">
        <f>AVERAGE(C124:E124)</f>
        <v>-1.6155153871590173</v>
      </c>
      <c r="H124">
        <f>STDEV(C124:E124)</f>
        <v>1.8544701872677167</v>
      </c>
      <c r="I124">
        <f>(B124*B4+C124*C4+D124*D4+E124*E4+F124*F4)/SUM(B4:F4)</f>
        <v>-0.6549458017128844</v>
      </c>
    </row>
    <row r="125" spans="1:9" ht="12.75">
      <c r="A125" t="s">
        <v>83</v>
      </c>
      <c r="B125">
        <f>B85*10000/B62</f>
        <v>-0.5959747706009827</v>
      </c>
      <c r="C125">
        <f>C85*10000/C62</f>
        <v>0.41628964591471507</v>
      </c>
      <c r="D125">
        <f>D85*10000/D62</f>
        <v>-0.4724452564365363</v>
      </c>
      <c r="E125">
        <f>E85*10000/E62</f>
        <v>-0.5952382723104016</v>
      </c>
      <c r="F125">
        <f>F85*10000/F62</f>
        <v>-0.18280522261347426</v>
      </c>
      <c r="G125">
        <f>AVERAGE(C125:E125)</f>
        <v>-0.2171312942774076</v>
      </c>
      <c r="H125">
        <f>STDEV(C125:E125)</f>
        <v>0.5519837830881034</v>
      </c>
      <c r="I125">
        <f>(B125*B4+C125*C4+D125*D4+E125*E4+F125*F4)/SUM(B4:F4)</f>
        <v>-0.26726130532369663</v>
      </c>
    </row>
    <row r="126" spans="1:9" ht="12.75">
      <c r="A126" t="s">
        <v>84</v>
      </c>
      <c r="B126">
        <f>B86*10000/B62</f>
        <v>0.8266979070121392</v>
      </c>
      <c r="C126">
        <f>C86*10000/C62</f>
        <v>0.6729958644641999</v>
      </c>
      <c r="D126">
        <f>D86*10000/D62</f>
        <v>-0.39003427743892133</v>
      </c>
      <c r="E126">
        <f>E86*10000/E62</f>
        <v>0.1515360120043073</v>
      </c>
      <c r="F126">
        <f>F86*10000/F62</f>
        <v>1.3718383717406082</v>
      </c>
      <c r="G126">
        <f>AVERAGE(C126:E126)</f>
        <v>0.14483253300986196</v>
      </c>
      <c r="H126">
        <f>STDEV(C126:E126)</f>
        <v>0.5315467741616106</v>
      </c>
      <c r="I126">
        <f>(B126*B4+C126*C4+D126*D4+E126*E4+F126*F4)/SUM(B4:F4)</f>
        <v>0.40741986575336636</v>
      </c>
    </row>
    <row r="127" spans="1:9" ht="12.75">
      <c r="A127" t="s">
        <v>85</v>
      </c>
      <c r="B127">
        <f>B87*10000/B62</f>
        <v>-0.1679311849768954</v>
      </c>
      <c r="C127">
        <f>C87*10000/C62</f>
        <v>0.0579340952248239</v>
      </c>
      <c r="D127">
        <f>D87*10000/D62</f>
        <v>-0.06445216746987686</v>
      </c>
      <c r="E127">
        <f>E87*10000/E62</f>
        <v>-0.12457134155832782</v>
      </c>
      <c r="F127">
        <f>F87*10000/F62</f>
        <v>0.7028845247026587</v>
      </c>
      <c r="G127">
        <f>AVERAGE(C127:E127)</f>
        <v>-0.0436964712677936</v>
      </c>
      <c r="H127">
        <f>STDEV(C127:E127)</f>
        <v>0.09300622456307496</v>
      </c>
      <c r="I127">
        <f>(B127*B4+C127*C4+D127*D4+E127*E4+F127*F4)/SUM(B4:F4)</f>
        <v>0.037961658714241134</v>
      </c>
    </row>
    <row r="128" spans="1:9" ht="12.75">
      <c r="A128" t="s">
        <v>86</v>
      </c>
      <c r="B128">
        <f>B88*10000/B62</f>
        <v>0.44052325512502816</v>
      </c>
      <c r="C128">
        <f>C88*10000/C62</f>
        <v>0.15688780420430057</v>
      </c>
      <c r="D128">
        <f>D88*10000/D62</f>
        <v>-0.17915077989809303</v>
      </c>
      <c r="E128">
        <f>E88*10000/E62</f>
        <v>-0.17888383015523188</v>
      </c>
      <c r="F128">
        <f>F88*10000/F62</f>
        <v>0.04353067872388341</v>
      </c>
      <c r="G128">
        <f>AVERAGE(C128:E128)</f>
        <v>-0.06704893528300811</v>
      </c>
      <c r="H128">
        <f>STDEV(C128:E128)</f>
        <v>0.19393495116841722</v>
      </c>
      <c r="I128">
        <f>(B128*B4+C128*C4+D128*D4+E128*E4+F128*F4)/SUM(B4:F4)</f>
        <v>0.021242826303256725</v>
      </c>
    </row>
    <row r="129" spans="1:9" ht="12.75">
      <c r="A129" t="s">
        <v>87</v>
      </c>
      <c r="B129">
        <f>B89*10000/B62</f>
        <v>0.04884355444077312</v>
      </c>
      <c r="C129">
        <f>C89*10000/C62</f>
        <v>0.02471700744201885</v>
      </c>
      <c r="D129">
        <f>D89*10000/D62</f>
        <v>-0.044568650494478</v>
      </c>
      <c r="E129">
        <f>E89*10000/E62</f>
        <v>0.01039457660740344</v>
      </c>
      <c r="F129">
        <f>F89*10000/F62</f>
        <v>0.008393593324150178</v>
      </c>
      <c r="G129">
        <f>AVERAGE(C129:E129)</f>
        <v>-0.003152355481685237</v>
      </c>
      <c r="H129">
        <f>STDEV(C129:E129)</f>
        <v>0.03657547164006361</v>
      </c>
      <c r="I129">
        <f>(B129*B4+C129*C4+D129*D4+E129*E4+F129*F4)/SUM(B4:F4)</f>
        <v>0.0059242615696341065</v>
      </c>
    </row>
    <row r="130" spans="1:9" ht="12.75">
      <c r="A130" t="s">
        <v>88</v>
      </c>
      <c r="B130">
        <f>B90*10000/B62</f>
        <v>0.041978917099184825</v>
      </c>
      <c r="C130">
        <f>C90*10000/C62</f>
        <v>0.10301652482444103</v>
      </c>
      <c r="D130">
        <f>D90*10000/D62</f>
        <v>0.1227641506920579</v>
      </c>
      <c r="E130">
        <f>E90*10000/E62</f>
        <v>0.10972992891917183</v>
      </c>
      <c r="F130">
        <f>F90*10000/F62</f>
        <v>0.35839418381489346</v>
      </c>
      <c r="G130">
        <f>AVERAGE(C130:E130)</f>
        <v>0.11183686814522359</v>
      </c>
      <c r="H130">
        <f>STDEV(C130:E130)</f>
        <v>0.010040994797755253</v>
      </c>
      <c r="I130">
        <f>(B130*B4+C130*C4+D130*D4+E130*E4+F130*F4)/SUM(B4:F4)</f>
        <v>0.13462114302436298</v>
      </c>
    </row>
    <row r="131" spans="1:9" ht="12.75">
      <c r="A131" t="s">
        <v>89</v>
      </c>
      <c r="B131">
        <f>B91*10000/B62</f>
        <v>-0.00728736428258265</v>
      </c>
      <c r="C131">
        <f>C91*10000/C62</f>
        <v>-0.020999498788947094</v>
      </c>
      <c r="D131">
        <f>D91*10000/D62</f>
        <v>-0.0005431279332819563</v>
      </c>
      <c r="E131">
        <f>E91*10000/E62</f>
        <v>0.009593996044188735</v>
      </c>
      <c r="F131">
        <f>F91*10000/F62</f>
        <v>0.0379724999436243</v>
      </c>
      <c r="G131">
        <f>AVERAGE(C131:E131)</f>
        <v>-0.003982876892680105</v>
      </c>
      <c r="H131">
        <f>STDEV(C131:E131)</f>
        <v>0.015584106846529179</v>
      </c>
      <c r="I131">
        <f>(B131*B4+C131*C4+D131*D4+E131*E4+F131*F4)/SUM(B4:F4)</f>
        <v>0.001133741866717341</v>
      </c>
    </row>
    <row r="132" spans="1:9" ht="12.75">
      <c r="A132" t="s">
        <v>90</v>
      </c>
      <c r="B132">
        <f>B92*10000/B62</f>
        <v>0.04124642091948609</v>
      </c>
      <c r="C132">
        <f>C92*10000/C62</f>
        <v>0.017018357457111593</v>
      </c>
      <c r="D132">
        <f>D92*10000/D62</f>
        <v>-0.008353381849964283</v>
      </c>
      <c r="E132">
        <f>E92*10000/E62</f>
        <v>-0.01450534057136543</v>
      </c>
      <c r="F132">
        <f>F92*10000/F62</f>
        <v>-0.010604457094890404</v>
      </c>
      <c r="G132">
        <f>AVERAGE(C132:E132)</f>
        <v>-0.0019467883214060397</v>
      </c>
      <c r="H132">
        <f>STDEV(C132:E132)</f>
        <v>0.016709853824249176</v>
      </c>
      <c r="I132">
        <f>(B132*B4+C132*C4+D132*D4+E132*E4+F132*F4)/SUM(B4:F4)</f>
        <v>0.003155455808005388</v>
      </c>
    </row>
    <row r="133" spans="1:9" ht="12.75">
      <c r="A133" t="s">
        <v>91</v>
      </c>
      <c r="B133">
        <f>B93*10000/B62</f>
        <v>0.09602675602365608</v>
      </c>
      <c r="C133">
        <f>C93*10000/C62</f>
        <v>0.07511338396505662</v>
      </c>
      <c r="D133">
        <f>D93*10000/D62</f>
        <v>0.0783880246821529</v>
      </c>
      <c r="E133">
        <f>E93*10000/E62</f>
        <v>0.07507447364421316</v>
      </c>
      <c r="F133">
        <f>F93*10000/F62</f>
        <v>0.055289736950727496</v>
      </c>
      <c r="G133">
        <f>AVERAGE(C133:E133)</f>
        <v>0.07619196076380756</v>
      </c>
      <c r="H133">
        <f>STDEV(C133:E133)</f>
        <v>0.0019019466484008673</v>
      </c>
      <c r="I133">
        <f>(B133*B4+C133*C4+D133*D4+E133*E4+F133*F4)/SUM(B4:F4)</f>
        <v>0.07627407948836216</v>
      </c>
    </row>
    <row r="134" spans="1:9" ht="12.75">
      <c r="A134" t="s">
        <v>92</v>
      </c>
      <c r="B134">
        <f>B94*10000/B62</f>
        <v>-0.025268429554235146</v>
      </c>
      <c r="C134">
        <f>C94*10000/C62</f>
        <v>-0.004280226406509073</v>
      </c>
      <c r="D134">
        <f>D94*10000/D62</f>
        <v>0.016234229692494433</v>
      </c>
      <c r="E134">
        <f>E94*10000/E62</f>
        <v>0.02052945808685979</v>
      </c>
      <c r="F134">
        <f>F94*10000/F62</f>
        <v>-0.002393371076134938</v>
      </c>
      <c r="G134">
        <f>AVERAGE(C134:E134)</f>
        <v>0.01082782045761505</v>
      </c>
      <c r="H134">
        <f>STDEV(C134:E134)</f>
        <v>0.013259036796704681</v>
      </c>
      <c r="I134">
        <f>(B134*B4+C134*C4+D134*D4+E134*E4+F134*F4)/SUM(B4:F4)</f>
        <v>0.0038343548880180023</v>
      </c>
    </row>
    <row r="135" spans="1:9" ht="12.75">
      <c r="A135" t="s">
        <v>93</v>
      </c>
      <c r="B135">
        <f>B95*10000/B62</f>
        <v>-0.0017102753302510958</v>
      </c>
      <c r="C135">
        <f>C95*10000/C62</f>
        <v>0.0011948467322887497</v>
      </c>
      <c r="D135">
        <f>D95*10000/D62</f>
        <v>-0.002608463222196471</v>
      </c>
      <c r="E135">
        <f>E95*10000/E62</f>
        <v>-0.0013789796310967257</v>
      </c>
      <c r="F135">
        <f>F95*10000/F62</f>
        <v>0.0038480847295684125</v>
      </c>
      <c r="G135">
        <f>AVERAGE(C135:E135)</f>
        <v>-0.000930865373668149</v>
      </c>
      <c r="H135">
        <f>STDEV(C135:E135)</f>
        <v>0.0019408494128228151</v>
      </c>
      <c r="I135">
        <f>(B135*B4+C135*C4+D135*D4+E135*E4+F135*F4)/SUM(B4:F4)</f>
        <v>-0.0004054879683298597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2004-03-02T11:33:27Z</cp:lastPrinted>
  <dcterms:created xsi:type="dcterms:W3CDTF">2004-03-02T11:33:27Z</dcterms:created>
  <dcterms:modified xsi:type="dcterms:W3CDTF">2004-03-02T12:51:31Z</dcterms:modified>
  <cp:category/>
  <cp:version/>
  <cp:contentType/>
  <cp:contentStatus/>
</cp:coreProperties>
</file>