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<sst xmlns="http://schemas.openxmlformats.org/spreadsheetml/2006/main" count="263" uniqueCount="107">
  <si>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</si>
  <si>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</si>
  <si>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</si>
  <si>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</si>
  <si>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</si>
  <si>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</si>
  <si>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</si>
  <si>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</si>
  <si>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</si>
  <si>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</si>
  <si>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</si>
  <si>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</si>
  <si>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</si>
  <si>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</si>
  <si>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</si>
  <si>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</si>
  <si>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</si>
  <si>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</si>
  <si>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</si>
  <si>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</si>
  <si>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</si>
  <si>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</si>
  <si>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</si>
  <si>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</si>
  <si>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</si>
  <si>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</si>
  <si>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</si>
  <si>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</si>
  <si>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</si>
  <si>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</si>
  <si>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</si>
  <si>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</si>
  <si>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</si>
  <si>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</si>
  <si>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</si>
  <si>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</si>
  <si>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</si>
  <si>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</si>
  <si>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</si>
  <si>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</si>
  <si>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</si>
  <si>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</si>
  <si>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</si>
  <si>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</si>
  <si>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</si>
  <si>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</si>
  <si>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</si>
  <si>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</si>
  <si>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</si>
  <si>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</si>
  <si>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</si>
  <si>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</si>
  <si>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</si>
  <si>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</si>
  <si>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</si>
  <si>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</si>
  <si>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</si>
  <si>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</si>
  <si>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</si>
  <si>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</si>
  <si>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</si>
  <si>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</si>
  <si>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</si>
  <si>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</si>
  <si>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</si>
  <si>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</si>
  <si>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</si>
  <si>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</si>
  <si>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</si>
  <si>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</si>
  <si>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</si>
  <si>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</si>
  <si>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</si>
  <si>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</si>
  <si>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</si>
  <si>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</si>
  <si>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</si>
  <si>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</si>
  <si>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</si>
  <si>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</si>
  <si>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</si>
  <si>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</si>
  <si>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</si>
  <si>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</si>
  <si>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</si>
  <si>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</si>
  <si>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</si>
  <si>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</si>
  <si>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</si>
  <si>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</si>
  <si>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</si>
  <si>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</si>
  <si>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</si>
  <si>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</si>
  <si>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</si>
  <si>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</si>
  <si>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</si>
  <si>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</si>
  <si>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</si>
  <si>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</si>
  <si>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</si>
  <si>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</si>
  <si>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</si>
  <si>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</si>
  <si>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</si>
  <si>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</si>
  <si>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273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</si>
</sst>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92.82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87.67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23.640007336290125</v>
      </c>
      <c r="C41" s="77">
        <f aca="true" t="shared" si="0" ref="C41:C55">($B$41*H41+$B$42*J41+$B$43*L41+$B$44*N41+$B$45*P41+$B$46*R41+$B$47*T41+$B$48*V41)/100</f>
        <v>-5.639681894041096E-08</v>
      </c>
      <c r="D41" s="77">
        <f aca="true" t="shared" si="1" ref="D41:D55">($B$41*I41+$B$42*K41+$B$43*M41+$B$44*O41+$B$45*Q41+$B$46*S41+$B$47*U41+$B$48*W41)/100</f>
        <v>-6.214083902004888E-08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-10.958137549361794</v>
      </c>
      <c r="C42" s="77">
        <f t="shared" si="0"/>
        <v>-1.3688413335127318E-10</v>
      </c>
      <c r="D42" s="77">
        <f t="shared" si="1"/>
        <v>-5.102036847189557E-08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4.1520499086048375</v>
      </c>
      <c r="C43" s="77">
        <f t="shared" si="0"/>
        <v>0.67546189511697</v>
      </c>
      <c r="D43" s="77">
        <f t="shared" si="1"/>
        <v>-0.7521840567235349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6.679549871053084</v>
      </c>
      <c r="C44" s="77">
        <f t="shared" si="0"/>
        <v>-0.0034109209659338646</v>
      </c>
      <c r="D44" s="77">
        <f t="shared" si="1"/>
        <v>-0.6271371492269217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23.640007336290125</v>
      </c>
      <c r="C45" s="77">
        <f t="shared" si="0"/>
        <v>-0.16191979847168742</v>
      </c>
      <c r="D45" s="77">
        <f t="shared" si="1"/>
        <v>-0.17623983172431607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-10.958137549361794</v>
      </c>
      <c r="C46" s="77">
        <f t="shared" si="0"/>
        <v>-0.0009496161001457604</v>
      </c>
      <c r="D46" s="77">
        <f t="shared" si="1"/>
        <v>-0.0918802501036404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4.1520499086048375</v>
      </c>
      <c r="C47" s="77">
        <f t="shared" si="0"/>
        <v>0.026800446023404912</v>
      </c>
      <c r="D47" s="77">
        <f t="shared" si="1"/>
        <v>-0.030500179345853105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6.679549871053084</v>
      </c>
      <c r="C48" s="77">
        <f t="shared" si="0"/>
        <v>-0.0003904369576483172</v>
      </c>
      <c r="D48" s="77">
        <f t="shared" si="1"/>
        <v>-0.017986796986637035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-0.003437978119274838</v>
      </c>
      <c r="D49" s="77">
        <f t="shared" si="1"/>
        <v>-0.003550440542691899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-7.634579002644017E-05</v>
      </c>
      <c r="D50" s="77">
        <f t="shared" si="1"/>
        <v>-0.0014123730942906595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0.00032379077869394707</v>
      </c>
      <c r="D51" s="77">
        <f t="shared" si="1"/>
        <v>-0.00042302367428642825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-2.781906441094563E-05</v>
      </c>
      <c r="D52" s="77">
        <f t="shared" si="1"/>
        <v>-0.00026326091508502487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-8.110491704000902E-05</v>
      </c>
      <c r="D53" s="77">
        <f t="shared" si="1"/>
        <v>-7.14538624821821E-05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-6.019825834366788E-06</v>
      </c>
      <c r="D54" s="77">
        <f t="shared" si="1"/>
        <v>-5.2155545171268275E-05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1.9297575852244048E-05</v>
      </c>
      <c r="D55" s="77">
        <f t="shared" si="1"/>
        <v>-2.7033662509283568E-05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44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80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79</v>
      </c>
      <c r="F2" s="95" t="s">
        <v>92</v>
      </c>
      <c r="G2" s="21"/>
      <c r="H2" s="104">
        <v>0.9325</v>
      </c>
      <c r="I2" s="55" t="s">
        <v>102</v>
      </c>
    </row>
    <row r="3" spans="1:8" s="2" customFormat="1" ht="13.5" thickBot="1">
      <c r="A3" s="10">
        <v>998</v>
      </c>
      <c r="B3" s="11">
        <v>141.85</v>
      </c>
      <c r="C3" s="11">
        <v>134.98333333333332</v>
      </c>
      <c r="D3" s="11">
        <v>9.359340653293645</v>
      </c>
      <c r="E3" s="11">
        <v>9.92433057261096</v>
      </c>
      <c r="F3" s="12" t="s">
        <v>69</v>
      </c>
      <c r="H3" s="101">
        <v>0.0625</v>
      </c>
    </row>
    <row r="4" spans="1:9" ht="16.5" customHeight="1">
      <c r="A4" s="13">
        <v>1000</v>
      </c>
      <c r="B4" s="14">
        <v>87.67</v>
      </c>
      <c r="C4" s="14">
        <v>92.82</v>
      </c>
      <c r="D4" s="14">
        <v>9.91214492256347</v>
      </c>
      <c r="E4" s="14">
        <v>10.126755446216123</v>
      </c>
      <c r="F4" s="15" t="s">
        <v>70</v>
      </c>
      <c r="G4" s="2"/>
      <c r="H4" s="2"/>
      <c r="I4" s="74" t="s">
        <v>90</v>
      </c>
    </row>
    <row r="5" spans="1:9" s="2" customFormat="1" ht="13.5" thickBot="1">
      <c r="A5" s="25">
        <v>997</v>
      </c>
      <c r="B5" s="26">
        <v>118.01333333333334</v>
      </c>
      <c r="C5" s="26">
        <v>153.9966666666667</v>
      </c>
      <c r="D5" s="26">
        <v>9.297620315006196</v>
      </c>
      <c r="E5" s="26">
        <v>8.878589470633203</v>
      </c>
      <c r="F5" s="15" t="s">
        <v>71</v>
      </c>
      <c r="I5" s="75"/>
    </row>
    <row r="6" spans="1:6" s="2" customFormat="1" ht="13.5" thickBot="1">
      <c r="A6" s="16">
        <v>999</v>
      </c>
      <c r="B6" s="17">
        <v>142.53333333333333</v>
      </c>
      <c r="C6" s="17">
        <v>155.31666666666666</v>
      </c>
      <c r="D6" s="17">
        <v>9.22837463130126</v>
      </c>
      <c r="E6" s="17">
        <v>9.352216910810798</v>
      </c>
      <c r="F6" s="18" t="s">
        <v>72</v>
      </c>
    </row>
    <row r="7" spans="1:6" s="2" customFormat="1" ht="12.75">
      <c r="A7" s="19" t="s">
        <v>105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/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103</v>
      </c>
      <c r="E11" s="105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106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90</v>
      </c>
      <c r="K14" s="74" t="s">
        <v>90</v>
      </c>
    </row>
    <row r="15" spans="1:11" s="2" customFormat="1" ht="13.5" thickBot="1">
      <c r="A15" s="102" t="s">
        <v>101</v>
      </c>
      <c r="B15" s="6"/>
      <c r="C15" s="6"/>
      <c r="D15" s="6"/>
      <c r="E15" s="6"/>
      <c r="F15" s="75"/>
      <c r="K15" s="75"/>
    </row>
    <row r="16" ht="12.75">
      <c r="A16" s="103" t="s">
        <v>104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23.640007336290125</v>
      </c>
      <c r="C19" s="34">
        <v>43.81000733629013</v>
      </c>
      <c r="D19" s="35">
        <v>18.27220279402502</v>
      </c>
      <c r="K19" s="97" t="s">
        <v>94</v>
      </c>
    </row>
    <row r="20" spans="1:11" ht="12.75">
      <c r="A20" s="33" t="s">
        <v>57</v>
      </c>
      <c r="B20" s="34">
        <v>-10.958137549361794</v>
      </c>
      <c r="C20" s="34">
        <v>39.55519578397154</v>
      </c>
      <c r="D20" s="35">
        <v>15.45507588743582</v>
      </c>
      <c r="F20" s="96" t="s">
        <v>96</v>
      </c>
      <c r="K20" s="98" t="s">
        <v>93</v>
      </c>
    </row>
    <row r="21" spans="1:6" ht="13.5" thickBot="1">
      <c r="A21" s="33" t="s">
        <v>58</v>
      </c>
      <c r="B21" s="34">
        <v>4.1520499086048375</v>
      </c>
      <c r="C21" s="34">
        <v>79.18538324193817</v>
      </c>
      <c r="D21" s="35">
        <v>30.67741480234574</v>
      </c>
      <c r="F21" s="24" t="s">
        <v>97</v>
      </c>
    </row>
    <row r="22" spans="1:11" ht="16.5" thickBot="1">
      <c r="A22" s="36" t="s">
        <v>59</v>
      </c>
      <c r="B22" s="37">
        <v>6.679549871053084</v>
      </c>
      <c r="C22" s="37">
        <v>81.02954987105308</v>
      </c>
      <c r="D22" s="38">
        <v>31.83828446552904</v>
      </c>
      <c r="F22" s="24" t="s">
        <v>95</v>
      </c>
      <c r="I22" s="74" t="s">
        <v>90</v>
      </c>
      <c r="K22" s="100" t="s">
        <v>99</v>
      </c>
    </row>
    <row r="23" spans="1:11" ht="16.5" thickBot="1">
      <c r="A23" s="99" t="s">
        <v>98</v>
      </c>
      <c r="B23" s="39"/>
      <c r="C23" s="39"/>
      <c r="D23" s="52">
        <v>11.894956588745117</v>
      </c>
      <c r="I23" s="75"/>
      <c r="K23" s="100" t="s">
        <v>100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0.67546189511697</v>
      </c>
      <c r="C27" s="44">
        <v>-0.0034109209659338646</v>
      </c>
      <c r="D27" s="44">
        <v>-0.16191979847168742</v>
      </c>
      <c r="E27" s="44">
        <v>-0.0009496161001457604</v>
      </c>
      <c r="F27" s="44">
        <v>0.026800446023404912</v>
      </c>
      <c r="G27" s="44">
        <v>-0.0003904369576483172</v>
      </c>
      <c r="H27" s="44">
        <v>-0.003437978119274838</v>
      </c>
      <c r="I27" s="45">
        <v>-7.634579002644017E-05</v>
      </c>
    </row>
    <row r="28" spans="1:9" ht="13.5" thickBot="1">
      <c r="A28" s="46" t="s">
        <v>61</v>
      </c>
      <c r="B28" s="47">
        <v>-0.7521840567235349</v>
      </c>
      <c r="C28" s="47">
        <v>-0.6271371492269217</v>
      </c>
      <c r="D28" s="47">
        <v>-0.17623983172431607</v>
      </c>
      <c r="E28" s="47">
        <v>-0.0918802501036404</v>
      </c>
      <c r="F28" s="47">
        <v>-0.030500179345853105</v>
      </c>
      <c r="G28" s="47">
        <v>-0.017986796986637035</v>
      </c>
      <c r="H28" s="47">
        <v>-0.003550440542691899</v>
      </c>
      <c r="I28" s="48">
        <v>-0.0014123730942906595</v>
      </c>
    </row>
    <row r="29" ht="12.75">
      <c r="A29" s="76" t="s">
        <v>91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89</v>
      </c>
      <c r="J32" s="67" t="s">
        <v>84</v>
      </c>
    </row>
    <row r="33" spans="1:12" ht="12.75">
      <c r="A33" s="60"/>
      <c r="B33" s="53"/>
      <c r="C33" s="53"/>
      <c r="D33" s="53"/>
      <c r="E33" s="53"/>
      <c r="I33" s="68" t="s">
        <v>86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85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87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82</v>
      </c>
      <c r="H38" s="57" t="s">
        <v>63</v>
      </c>
      <c r="I38" s="57" t="s">
        <v>83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81</v>
      </c>
    </row>
    <row r="39" spans="1:24" ht="12.75">
      <c r="A39" s="49">
        <v>998</v>
      </c>
      <c r="B39" s="50">
        <v>141.85</v>
      </c>
      <c r="C39" s="50">
        <v>134.98333333333332</v>
      </c>
      <c r="D39" s="50">
        <v>9.359340653293645</v>
      </c>
      <c r="E39" s="50">
        <v>9.92433057261096</v>
      </c>
      <c r="F39" s="54">
        <f>I39*D39/(23678+B39)*1000</f>
        <v>31.83828446552904</v>
      </c>
      <c r="G39" s="59" t="s">
        <v>59</v>
      </c>
      <c r="H39" s="58">
        <f>I39-B39+X39</f>
        <v>6.679549871053084</v>
      </c>
      <c r="I39" s="58">
        <f>(B39+C42-2*X39)*(23678+B39)*E42/((23678+C42)*D39+E42*(23678+B39))</f>
        <v>81.02954987105308</v>
      </c>
      <c r="J39" s="24" t="s">
        <v>73</v>
      </c>
      <c r="K39" s="24">
        <f>(K40*K40+L40*L40+M40*M40+N40*N40+O40*O40+P40*P40+Q40*Q40+R40*R40+S40*S40+T40*T40+U40*U40+V40*V40+W40*W40)</f>
        <v>1.4830626443346568</v>
      </c>
      <c r="M39" s="24" t="s">
        <v>68</v>
      </c>
      <c r="N39" s="24">
        <f>(K44*K44+L44*L44+M44*M44+N44*N44+O44*O44+P44*P44+Q44*Q44+R44*R44+S44*S44+T44*T44+U44*U44+V44*V44+W44*W44)</f>
        <v>0.9448155467770045</v>
      </c>
      <c r="X39" s="55">
        <f>(1-$H$2)*1000</f>
        <v>67.5</v>
      </c>
    </row>
    <row r="40" spans="1:24" ht="12.75">
      <c r="A40" s="49">
        <v>1000</v>
      </c>
      <c r="B40" s="50">
        <v>87.67</v>
      </c>
      <c r="C40" s="50">
        <v>92.82</v>
      </c>
      <c r="D40" s="50">
        <v>9.91214492256347</v>
      </c>
      <c r="E40" s="50">
        <v>10.126755446216123</v>
      </c>
      <c r="F40" s="54">
        <f>I40*D40/(23678+B40)*1000</f>
        <v>18.27220279402502</v>
      </c>
      <c r="G40" s="59" t="s">
        <v>56</v>
      </c>
      <c r="H40" s="58">
        <f>I40-B40+X40</f>
        <v>23.640007336290125</v>
      </c>
      <c r="I40" s="58">
        <f>(B40+C39-2*X40)*(23678+B40)*E39/((23678+C39)*D40+E39*(23678+B40))</f>
        <v>43.81000733629013</v>
      </c>
      <c r="J40" s="24" t="s">
        <v>62</v>
      </c>
      <c r="K40" s="52">
        <f aca="true" t="shared" si="0" ref="K40:W40">SQRT(K41*K41+K42*K42)</f>
        <v>1.0109548095459473</v>
      </c>
      <c r="L40" s="52">
        <f t="shared" si="0"/>
        <v>0.6271464249458064</v>
      </c>
      <c r="M40" s="52">
        <f t="shared" si="0"/>
        <v>0.23932926988424777</v>
      </c>
      <c r="N40" s="52">
        <f t="shared" si="0"/>
        <v>0.09188515728802539</v>
      </c>
      <c r="O40" s="52">
        <f t="shared" si="0"/>
        <v>0.04060203008696295</v>
      </c>
      <c r="P40" s="52">
        <f t="shared" si="0"/>
        <v>0.01799103406856851</v>
      </c>
      <c r="Q40" s="52">
        <f t="shared" si="0"/>
        <v>0.00494219805307344</v>
      </c>
      <c r="R40" s="52">
        <f t="shared" si="0"/>
        <v>0.001414435024004614</v>
      </c>
      <c r="S40" s="52">
        <f t="shared" si="0"/>
        <v>0.0005327189665987337</v>
      </c>
      <c r="T40" s="52">
        <f t="shared" si="0"/>
        <v>0.0002647266698995495</v>
      </c>
      <c r="U40" s="52">
        <f t="shared" si="0"/>
        <v>0.00010809098959529115</v>
      </c>
      <c r="V40" s="52">
        <f t="shared" si="0"/>
        <v>5.250180182801649E-05</v>
      </c>
      <c r="W40" s="52">
        <f t="shared" si="0"/>
        <v>3.3214685644138746E-05</v>
      </c>
      <c r="X40" s="55">
        <f>(1-$H$2)*1000</f>
        <v>67.5</v>
      </c>
    </row>
    <row r="41" spans="1:24" ht="12.75">
      <c r="A41" s="49">
        <v>977</v>
      </c>
      <c r="B41" s="50">
        <v>118.01333333333334</v>
      </c>
      <c r="C41" s="50">
        <v>153.9966666666667</v>
      </c>
      <c r="D41" s="50">
        <v>9.297620315006196</v>
      </c>
      <c r="E41" s="50">
        <v>8.878589470633203</v>
      </c>
      <c r="F41" s="54">
        <f>I41*D41/(23678+B41)*1000</f>
        <v>15.45507588743582</v>
      </c>
      <c r="G41" s="59" t="s">
        <v>57</v>
      </c>
      <c r="H41" s="58">
        <f>I41-B41+X41</f>
        <v>-10.958137549361794</v>
      </c>
      <c r="I41" s="58">
        <f>(B41+C40-2*X41)*(23678+B41)*E40/((23678+C40)*D41+E40*(23678+B41))</f>
        <v>39.55519578397154</v>
      </c>
      <c r="J41" s="24" t="s">
        <v>60</v>
      </c>
      <c r="K41" s="52">
        <f>'calcul config'!C43</f>
        <v>0.67546189511697</v>
      </c>
      <c r="L41" s="52">
        <f>'calcul config'!C44</f>
        <v>-0.0034109209659338646</v>
      </c>
      <c r="M41" s="52">
        <f>'calcul config'!C45</f>
        <v>-0.16191979847168742</v>
      </c>
      <c r="N41" s="52">
        <f>'calcul config'!C46</f>
        <v>-0.0009496161001457604</v>
      </c>
      <c r="O41" s="52">
        <f>'calcul config'!C47</f>
        <v>0.026800446023404912</v>
      </c>
      <c r="P41" s="52">
        <f>'calcul config'!C48</f>
        <v>-0.0003904369576483172</v>
      </c>
      <c r="Q41" s="52">
        <f>'calcul config'!C49</f>
        <v>-0.003437978119274838</v>
      </c>
      <c r="R41" s="52">
        <f>'calcul config'!C50</f>
        <v>-7.634579002644017E-05</v>
      </c>
      <c r="S41" s="52">
        <f>'calcul config'!C51</f>
        <v>0.00032379077869394707</v>
      </c>
      <c r="T41" s="52">
        <f>'calcul config'!C52</f>
        <v>-2.781906441094563E-05</v>
      </c>
      <c r="U41" s="52">
        <f>'calcul config'!C53</f>
        <v>-8.110491704000902E-05</v>
      </c>
      <c r="V41" s="52">
        <f>'calcul config'!C54</f>
        <v>-6.019825834366788E-06</v>
      </c>
      <c r="W41" s="52">
        <f>'calcul config'!C55</f>
        <v>1.9297575852244048E-05</v>
      </c>
      <c r="X41" s="55">
        <f>(1-$H$2)*1000</f>
        <v>67.5</v>
      </c>
    </row>
    <row r="42" spans="1:24" ht="12.75">
      <c r="A42" s="49">
        <v>999</v>
      </c>
      <c r="B42" s="50">
        <v>142.53333333333333</v>
      </c>
      <c r="C42" s="50">
        <v>155.31666666666666</v>
      </c>
      <c r="D42" s="50">
        <v>9.22837463130126</v>
      </c>
      <c r="E42" s="50">
        <v>9.352216910810798</v>
      </c>
      <c r="F42" s="54">
        <f>I42*D42/(23678+B42)*1000</f>
        <v>30.67741480234574</v>
      </c>
      <c r="G42" s="59" t="s">
        <v>58</v>
      </c>
      <c r="H42" s="58">
        <f>I42-B42+X42</f>
        <v>4.1520499086048375</v>
      </c>
      <c r="I42" s="58">
        <f>(B42+C41-2*X42)*(23678+B42)*E41/((23678+C41)*D42+E41*(23678+B42))</f>
        <v>79.18538324193817</v>
      </c>
      <c r="J42" s="24" t="s">
        <v>61</v>
      </c>
      <c r="K42" s="52">
        <f>'calcul config'!D43</f>
        <v>-0.7521840567235349</v>
      </c>
      <c r="L42" s="52">
        <f>'calcul config'!D44</f>
        <v>-0.6271371492269217</v>
      </c>
      <c r="M42" s="52">
        <f>'calcul config'!D45</f>
        <v>-0.17623983172431607</v>
      </c>
      <c r="N42" s="52">
        <f>'calcul config'!D46</f>
        <v>-0.0918802501036404</v>
      </c>
      <c r="O42" s="52">
        <f>'calcul config'!D47</f>
        <v>-0.030500179345853105</v>
      </c>
      <c r="P42" s="52">
        <f>'calcul config'!D48</f>
        <v>-0.017986796986637035</v>
      </c>
      <c r="Q42" s="52">
        <f>'calcul config'!D49</f>
        <v>-0.003550440542691899</v>
      </c>
      <c r="R42" s="52">
        <f>'calcul config'!D50</f>
        <v>-0.0014123730942906595</v>
      </c>
      <c r="S42" s="52">
        <f>'calcul config'!D51</f>
        <v>-0.00042302367428642825</v>
      </c>
      <c r="T42" s="52">
        <f>'calcul config'!D52</f>
        <v>-0.00026326091508502487</v>
      </c>
      <c r="U42" s="52">
        <f>'calcul config'!D53</f>
        <v>-7.14538624821821E-05</v>
      </c>
      <c r="V42" s="52">
        <f>'calcul config'!D54</f>
        <v>-5.2155545171268275E-05</v>
      </c>
      <c r="W42" s="52">
        <f>'calcul config'!D55</f>
        <v>-2.7033662509283568E-05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88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0.6739698730306315</v>
      </c>
      <c r="L44" s="52">
        <f>L40/(L43*1.5)</f>
        <v>0.5972823094721967</v>
      </c>
      <c r="M44" s="52">
        <f aca="true" t="shared" si="1" ref="M44:W44">M40/(M43*1.5)</f>
        <v>0.26592141098249755</v>
      </c>
      <c r="N44" s="52">
        <f t="shared" si="1"/>
        <v>0.12251354305070052</v>
      </c>
      <c r="O44" s="52">
        <f t="shared" si="1"/>
        <v>0.18045346705316867</v>
      </c>
      <c r="P44" s="52">
        <f t="shared" si="1"/>
        <v>0.11994022712379006</v>
      </c>
      <c r="Q44" s="52">
        <f t="shared" si="1"/>
        <v>0.032947987020489594</v>
      </c>
      <c r="R44" s="52">
        <f t="shared" si="1"/>
        <v>0.003143188942232476</v>
      </c>
      <c r="S44" s="52">
        <f t="shared" si="1"/>
        <v>0.007102919554649782</v>
      </c>
      <c r="T44" s="52">
        <f t="shared" si="1"/>
        <v>0.0035296889319939924</v>
      </c>
      <c r="U44" s="52">
        <f t="shared" si="1"/>
        <v>0.0014412131946038818</v>
      </c>
      <c r="V44" s="52">
        <f t="shared" si="1"/>
        <v>0.0007000240243735531</v>
      </c>
      <c r="W44" s="52">
        <f t="shared" si="1"/>
        <v>0.0004428624752551832</v>
      </c>
      <c r="X44" s="52"/>
      <c r="Y44" s="52"/>
    </row>
    <row r="45" ht="12.75" hidden="1"/>
    <row r="46" ht="12.75" hidden="1"/>
    <row r="47" ht="12.75" hidden="1"/>
    <row r="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2004-06-16T08:33:26Z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