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<sst xmlns="http://schemas.openxmlformats.org/spreadsheetml/2006/main" count="202" uniqueCount="97">
  <si>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08/03/2004       08:12:09</t>
  </si>
  <si>
    <t>LISSNER</t>
  </si>
  <si>
    <t>HCMQAP201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</si>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</sst>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3858778"/>
        <c:axId val="36293547"/>
      </c:lineChart>
      <c:catAx>
        <c:axId val="33858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38587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-0.002253</v>
      </c>
      <c r="C4" s="13">
        <v>-0.003758</v>
      </c>
      <c r="D4" s="13">
        <v>-0.003756</v>
      </c>
      <c r="E4" s="13">
        <v>-0.003757</v>
      </c>
      <c r="F4" s="24">
        <v>-0.002089</v>
      </c>
      <c r="G4" s="34">
        <v>-0.011705</v>
      </c>
    </row>
    <row r="5" spans="1:7" ht="12.75" thickBot="1">
      <c r="A5" s="44" t="s">
        <v>13</v>
      </c>
      <c r="B5" s="45">
        <v>16.711129</v>
      </c>
      <c r="C5" s="46">
        <v>7.212162</v>
      </c>
      <c r="D5" s="46">
        <v>-1.156379</v>
      </c>
      <c r="E5" s="46">
        <v>-8.194613</v>
      </c>
      <c r="F5" s="47">
        <v>-14.181355</v>
      </c>
      <c r="G5" s="48">
        <v>0.674707</v>
      </c>
    </row>
    <row r="6" spans="1:7" ht="12.75" thickTop="1">
      <c r="A6" s="6" t="s">
        <v>14</v>
      </c>
      <c r="B6" s="39">
        <v>68.76404</v>
      </c>
      <c r="C6" s="40">
        <v>-69.47965</v>
      </c>
      <c r="D6" s="40">
        <v>-8.797574</v>
      </c>
      <c r="E6" s="40">
        <v>40.11523</v>
      </c>
      <c r="F6" s="41">
        <v>-5.486648</v>
      </c>
      <c r="G6" s="42">
        <v>-0.000261242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-2.511627</v>
      </c>
      <c r="C8" s="14">
        <v>-4.295561</v>
      </c>
      <c r="D8" s="14">
        <v>-0.9310172</v>
      </c>
      <c r="E8" s="14">
        <v>0.3982567</v>
      </c>
      <c r="F8" s="25">
        <v>-0.6160542</v>
      </c>
      <c r="G8" s="35">
        <v>-1.606884</v>
      </c>
    </row>
    <row r="9" spans="1:7" ht="12">
      <c r="A9" s="20" t="s">
        <v>17</v>
      </c>
      <c r="B9" s="29">
        <v>-0.3239348</v>
      </c>
      <c r="C9" s="14">
        <v>-0.3256008</v>
      </c>
      <c r="D9" s="14">
        <v>-0.7531452</v>
      </c>
      <c r="E9" s="14">
        <v>-0.6797011</v>
      </c>
      <c r="F9" s="25">
        <v>-2.275808</v>
      </c>
      <c r="G9" s="35">
        <v>-0.774278</v>
      </c>
    </row>
    <row r="10" spans="1:7" ht="12">
      <c r="A10" s="20" t="s">
        <v>18</v>
      </c>
      <c r="B10" s="29">
        <v>0.6014884</v>
      </c>
      <c r="C10" s="14">
        <v>1.235668</v>
      </c>
      <c r="D10" s="14">
        <v>0.4840589</v>
      </c>
      <c r="E10" s="14">
        <v>0.08893484</v>
      </c>
      <c r="F10" s="25">
        <v>-0.3558065</v>
      </c>
      <c r="G10" s="35">
        <v>0.4745013</v>
      </c>
    </row>
    <row r="11" spans="1:7" ht="12">
      <c r="A11" s="21" t="s">
        <v>19</v>
      </c>
      <c r="B11" s="31">
        <v>5.75238</v>
      </c>
      <c r="C11" s="16">
        <v>5.497347</v>
      </c>
      <c r="D11" s="16">
        <v>5.547182</v>
      </c>
      <c r="E11" s="16">
        <v>5.259361</v>
      </c>
      <c r="F11" s="27">
        <v>15.47812</v>
      </c>
      <c r="G11" s="49">
        <v>6.823693</v>
      </c>
    </row>
    <row r="12" spans="1:7" ht="12">
      <c r="A12" s="20" t="s">
        <v>20</v>
      </c>
      <c r="B12" s="29">
        <v>0.07747359</v>
      </c>
      <c r="C12" s="14">
        <v>-0.237213</v>
      </c>
      <c r="D12" s="14">
        <v>-0.1406595</v>
      </c>
      <c r="E12" s="14">
        <v>0.03848031</v>
      </c>
      <c r="F12" s="25">
        <v>-0.2306585</v>
      </c>
      <c r="G12" s="35">
        <v>-0.101355</v>
      </c>
    </row>
    <row r="13" spans="1:7" ht="12">
      <c r="A13" s="20" t="s">
        <v>21</v>
      </c>
      <c r="B13" s="29">
        <v>-0.08836041</v>
      </c>
      <c r="C13" s="14">
        <v>-0.04981239</v>
      </c>
      <c r="D13" s="14">
        <v>-0.09883113</v>
      </c>
      <c r="E13" s="14">
        <v>-0.01248904</v>
      </c>
      <c r="F13" s="25">
        <v>-0.1901779</v>
      </c>
      <c r="G13" s="35">
        <v>-0.07695888</v>
      </c>
    </row>
    <row r="14" spans="1:7" ht="12">
      <c r="A14" s="20" t="s">
        <v>22</v>
      </c>
      <c r="B14" s="29">
        <v>0.05192824</v>
      </c>
      <c r="C14" s="14">
        <v>0.1183625</v>
      </c>
      <c r="D14" s="14">
        <v>0.1605531</v>
      </c>
      <c r="E14" s="14">
        <v>0.1120644</v>
      </c>
      <c r="F14" s="25">
        <v>0.1759917</v>
      </c>
      <c r="G14" s="35">
        <v>0.1251219</v>
      </c>
    </row>
    <row r="15" spans="1:7" ht="12">
      <c r="A15" s="21" t="s">
        <v>23</v>
      </c>
      <c r="B15" s="31">
        <v>-0.288243</v>
      </c>
      <c r="C15" s="16">
        <v>-0.05894532</v>
      </c>
      <c r="D15" s="16">
        <v>-0.0368886</v>
      </c>
      <c r="E15" s="16">
        <v>-0.07962584</v>
      </c>
      <c r="F15" s="27">
        <v>-0.319814</v>
      </c>
      <c r="G15" s="37">
        <v>-0.1265836</v>
      </c>
    </row>
    <row r="16" spans="1:7" ht="12">
      <c r="A16" s="20" t="s">
        <v>24</v>
      </c>
      <c r="B16" s="29">
        <v>0.05045771</v>
      </c>
      <c r="C16" s="14">
        <v>-0.02671183</v>
      </c>
      <c r="D16" s="14">
        <v>-0.05807509</v>
      </c>
      <c r="E16" s="14">
        <v>-0.05414704</v>
      </c>
      <c r="F16" s="25">
        <v>-0.070418</v>
      </c>
      <c r="G16" s="35">
        <v>-0.0355734</v>
      </c>
    </row>
    <row r="17" spans="1:7" ht="12">
      <c r="A17" s="20" t="s">
        <v>25</v>
      </c>
      <c r="B17" s="29">
        <v>-0.01379495</v>
      </c>
      <c r="C17" s="14">
        <v>-0.01026936</v>
      </c>
      <c r="D17" s="14">
        <v>-0.03067954</v>
      </c>
      <c r="E17" s="14">
        <v>-0.03745813</v>
      </c>
      <c r="F17" s="25">
        <v>-0.04759716</v>
      </c>
      <c r="G17" s="35">
        <v>-0.02722476</v>
      </c>
    </row>
    <row r="18" spans="1:7" ht="12">
      <c r="A18" s="20" t="s">
        <v>26</v>
      </c>
      <c r="B18" s="29">
        <v>-0.05319224</v>
      </c>
      <c r="C18" s="14">
        <v>0.001481273</v>
      </c>
      <c r="D18" s="14">
        <v>0.00673585</v>
      </c>
      <c r="E18" s="14">
        <v>0.005461017</v>
      </c>
      <c r="F18" s="25">
        <v>-0.01641992</v>
      </c>
      <c r="G18" s="35">
        <v>-0.006578083</v>
      </c>
    </row>
    <row r="19" spans="1:7" ht="12">
      <c r="A19" s="21" t="s">
        <v>27</v>
      </c>
      <c r="B19" s="31">
        <v>-0.1935402</v>
      </c>
      <c r="C19" s="16">
        <v>-0.1832662</v>
      </c>
      <c r="D19" s="16">
        <v>-0.1810594</v>
      </c>
      <c r="E19" s="16">
        <v>-0.1784692</v>
      </c>
      <c r="F19" s="27">
        <v>-0.147472</v>
      </c>
      <c r="G19" s="37">
        <v>-0.1782758</v>
      </c>
    </row>
    <row r="20" spans="1:7" ht="12.75" thickBot="1">
      <c r="A20" s="44" t="s">
        <v>28</v>
      </c>
      <c r="B20" s="45">
        <v>-0.001470412</v>
      </c>
      <c r="C20" s="46">
        <v>-0.003224549</v>
      </c>
      <c r="D20" s="46">
        <v>-0.006586839</v>
      </c>
      <c r="E20" s="46">
        <v>-0.01139084</v>
      </c>
      <c r="F20" s="47">
        <v>-0.008541157</v>
      </c>
      <c r="G20" s="48">
        <v>-0.006456908</v>
      </c>
    </row>
    <row r="21" spans="1:7" ht="12.75" thickTop="1">
      <c r="A21" s="6" t="s">
        <v>29</v>
      </c>
      <c r="B21" s="39">
        <v>-280.8917</v>
      </c>
      <c r="C21" s="40">
        <v>198.4264</v>
      </c>
      <c r="D21" s="40">
        <v>66.17157</v>
      </c>
      <c r="E21" s="40">
        <v>10.50191</v>
      </c>
      <c r="F21" s="41">
        <v>-192.0652</v>
      </c>
      <c r="G21" s="43">
        <v>0.002090194</v>
      </c>
    </row>
    <row r="22" spans="1:7" ht="12">
      <c r="A22" s="20" t="s">
        <v>30</v>
      </c>
      <c r="B22" s="29">
        <v>334.3471</v>
      </c>
      <c r="C22" s="14">
        <v>144.2533</v>
      </c>
      <c r="D22" s="14">
        <v>-23.12762</v>
      </c>
      <c r="E22" s="14">
        <v>-163.9069</v>
      </c>
      <c r="F22" s="25">
        <v>-283.7032</v>
      </c>
      <c r="G22" s="36">
        <v>0</v>
      </c>
    </row>
    <row r="23" spans="1:7" ht="12">
      <c r="A23" s="20" t="s">
        <v>31</v>
      </c>
      <c r="B23" s="29">
        <v>0.3366397</v>
      </c>
      <c r="C23" s="14">
        <v>0.9802651</v>
      </c>
      <c r="D23" s="14">
        <v>1.347928</v>
      </c>
      <c r="E23" s="14">
        <v>2.576759</v>
      </c>
      <c r="F23" s="25">
        <v>7.930099</v>
      </c>
      <c r="G23" s="35">
        <v>2.289574</v>
      </c>
    </row>
    <row r="24" spans="1:7" ht="12">
      <c r="A24" s="20" t="s">
        <v>32</v>
      </c>
      <c r="B24" s="29">
        <v>-0.2161758</v>
      </c>
      <c r="C24" s="14">
        <v>-0.2693002</v>
      </c>
      <c r="D24" s="14">
        <v>-0.5146037</v>
      </c>
      <c r="E24" s="14">
        <v>0.4185821</v>
      </c>
      <c r="F24" s="25">
        <v>0.3143695</v>
      </c>
      <c r="G24" s="35">
        <v>-0.07705186</v>
      </c>
    </row>
    <row r="25" spans="1:7" ht="12">
      <c r="A25" s="20" t="s">
        <v>33</v>
      </c>
      <c r="B25" s="29">
        <v>-1.037707</v>
      </c>
      <c r="C25" s="14">
        <v>0.6374593</v>
      </c>
      <c r="D25" s="14">
        <v>0.192413</v>
      </c>
      <c r="E25" s="14">
        <v>0.1641995</v>
      </c>
      <c r="F25" s="25">
        <v>-2.841486</v>
      </c>
      <c r="G25" s="35">
        <v>-0.290473</v>
      </c>
    </row>
    <row r="26" spans="1:7" ht="12">
      <c r="A26" s="21" t="s">
        <v>34</v>
      </c>
      <c r="B26" s="50">
        <v>1.666761</v>
      </c>
      <c r="C26" s="51">
        <v>1.068569</v>
      </c>
      <c r="D26" s="51">
        <v>0.1229899</v>
      </c>
      <c r="E26" s="51">
        <v>0.3618159</v>
      </c>
      <c r="F26" s="52">
        <v>0.5696577</v>
      </c>
      <c r="G26" s="37">
        <v>0.6905191</v>
      </c>
    </row>
    <row r="27" spans="1:7" ht="12">
      <c r="A27" s="20" t="s">
        <v>35</v>
      </c>
      <c r="B27" s="29">
        <v>-0.1379714</v>
      </c>
      <c r="C27" s="14">
        <v>0.3146507</v>
      </c>
      <c r="D27" s="14">
        <v>0.1817805</v>
      </c>
      <c r="E27" s="14">
        <v>0.4224713</v>
      </c>
      <c r="F27" s="25">
        <v>0.1728443</v>
      </c>
      <c r="G27" s="35">
        <v>0.2243643</v>
      </c>
    </row>
    <row r="28" spans="1:7" ht="12">
      <c r="A28" s="20" t="s">
        <v>36</v>
      </c>
      <c r="B28" s="29">
        <v>-0.04738063</v>
      </c>
      <c r="C28" s="14">
        <v>-0.01735936</v>
      </c>
      <c r="D28" s="14">
        <v>-0.1233416</v>
      </c>
      <c r="E28" s="14">
        <v>-0.04163448</v>
      </c>
      <c r="F28" s="25">
        <v>-0.3094827</v>
      </c>
      <c r="G28" s="35">
        <v>-0.09210283</v>
      </c>
    </row>
    <row r="29" spans="1:7" ht="12">
      <c r="A29" s="20" t="s">
        <v>37</v>
      </c>
      <c r="B29" s="29">
        <v>0.1069999</v>
      </c>
      <c r="C29" s="14">
        <v>0.03192987</v>
      </c>
      <c r="D29" s="14">
        <v>0.01504912</v>
      </c>
      <c r="E29" s="14">
        <v>0.01562643</v>
      </c>
      <c r="F29" s="25">
        <v>0.04023917</v>
      </c>
      <c r="G29" s="35">
        <v>0.03588555</v>
      </c>
    </row>
    <row r="30" spans="1:7" ht="12">
      <c r="A30" s="21" t="s">
        <v>38</v>
      </c>
      <c r="B30" s="31">
        <v>0.0472998</v>
      </c>
      <c r="C30" s="16">
        <v>0.09701119</v>
      </c>
      <c r="D30" s="16">
        <v>0.1078933</v>
      </c>
      <c r="E30" s="16">
        <v>0.1321754</v>
      </c>
      <c r="F30" s="27">
        <v>0.4532112</v>
      </c>
      <c r="G30" s="37">
        <v>0.1485594</v>
      </c>
    </row>
    <row r="31" spans="1:7" ht="12">
      <c r="A31" s="20" t="s">
        <v>39</v>
      </c>
      <c r="B31" s="29">
        <v>0.0002563008</v>
      </c>
      <c r="C31" s="14">
        <v>0.0368942</v>
      </c>
      <c r="D31" s="14">
        <v>0.01264436</v>
      </c>
      <c r="E31" s="14">
        <v>0.03927121</v>
      </c>
      <c r="F31" s="25">
        <v>0.002685929</v>
      </c>
      <c r="G31" s="35">
        <v>0.02177064</v>
      </c>
    </row>
    <row r="32" spans="1:7" ht="12">
      <c r="A32" s="20" t="s">
        <v>40</v>
      </c>
      <c r="B32" s="29">
        <v>0.006144756</v>
      </c>
      <c r="C32" s="14">
        <v>-0.01039471</v>
      </c>
      <c r="D32" s="14">
        <v>-0.02032782</v>
      </c>
      <c r="E32" s="14">
        <v>-0.02323383</v>
      </c>
      <c r="F32" s="25">
        <v>-0.07232004</v>
      </c>
      <c r="G32" s="35">
        <v>-0.02177052</v>
      </c>
    </row>
    <row r="33" spans="1:7" ht="12">
      <c r="A33" s="20" t="s">
        <v>41</v>
      </c>
      <c r="B33" s="29">
        <v>0.1509246</v>
      </c>
      <c r="C33" s="14">
        <v>0.04219688</v>
      </c>
      <c r="D33" s="14">
        <v>0.06080401</v>
      </c>
      <c r="E33" s="14">
        <v>0.08472486</v>
      </c>
      <c r="F33" s="25">
        <v>0.08356331</v>
      </c>
      <c r="G33" s="53">
        <v>0.0781273</v>
      </c>
    </row>
    <row r="34" spans="1:7" ht="12">
      <c r="A34" s="21" t="s">
        <v>42</v>
      </c>
      <c r="B34" s="31">
        <v>-0.02961216</v>
      </c>
      <c r="C34" s="16">
        <v>-0.01413298</v>
      </c>
      <c r="D34" s="16">
        <v>0.01203793</v>
      </c>
      <c r="E34" s="16">
        <v>0.03622123</v>
      </c>
      <c r="F34" s="27">
        <v>0.01355281</v>
      </c>
      <c r="G34" s="37">
        <v>0.005752805</v>
      </c>
    </row>
    <row r="35" spans="1:7" ht="12.75" thickBot="1">
      <c r="A35" s="22" t="s">
        <v>43</v>
      </c>
      <c r="B35" s="32">
        <v>-0.001051772</v>
      </c>
      <c r="C35" s="17">
        <v>-0.003897833</v>
      </c>
      <c r="D35" s="17">
        <v>-0.003065076</v>
      </c>
      <c r="E35" s="17">
        <v>-0.001122096</v>
      </c>
      <c r="F35" s="28">
        <v>0.0001026183</v>
      </c>
      <c r="G35" s="38">
        <v>-0.0020838</v>
      </c>
    </row>
    <row r="36" spans="1:7" ht="12">
      <c r="A36" s="4" t="s">
        <v>44</v>
      </c>
      <c r="B36" s="3">
        <v>18.77441</v>
      </c>
      <c r="C36" s="3">
        <v>18.78357</v>
      </c>
      <c r="D36" s="3">
        <v>18.79578</v>
      </c>
      <c r="E36" s="3">
        <v>18.79883</v>
      </c>
      <c r="F36" s="3">
        <v>18.81409</v>
      </c>
      <c r="G36" s="3"/>
    </row>
    <row r="37" spans="1:6" ht="12">
      <c r="A37" s="4" t="s">
        <v>45</v>
      </c>
      <c r="B37" s="2">
        <v>-0.1714071</v>
      </c>
      <c r="C37" s="2">
        <v>-0.1296997</v>
      </c>
      <c r="D37" s="2">
        <v>-0.1113892</v>
      </c>
      <c r="E37" s="2">
        <v>-0.104777</v>
      </c>
      <c r="F37" s="2">
        <v>-0.09969076</v>
      </c>
    </row>
    <row r="38" spans="1:7" ht="12">
      <c r="A38" s="4" t="s">
        <v>52</v>
      </c>
      <c r="B38" s="2">
        <v>-0.0001008206</v>
      </c>
      <c r="C38" s="2">
        <v>0.0001132258</v>
      </c>
      <c r="D38" s="2">
        <v>1.521596E-05</v>
      </c>
      <c r="E38" s="2">
        <v>-6.788502E-05</v>
      </c>
      <c r="F38" s="2">
        <v>0</v>
      </c>
      <c r="G38" s="2">
        <v>-6.839488E-05</v>
      </c>
    </row>
    <row r="39" spans="1:7" ht="12.75" thickBot="1">
      <c r="A39" s="4" t="s">
        <v>53</v>
      </c>
      <c r="B39" s="2">
        <v>0.0004808867</v>
      </c>
      <c r="C39" s="2">
        <v>-0.0003389583</v>
      </c>
      <c r="D39" s="2">
        <v>-0.0001124565</v>
      </c>
      <c r="E39" s="2">
        <v>-1.896593E-05</v>
      </c>
      <c r="F39" s="2">
        <v>0.0003265126</v>
      </c>
      <c r="G39" s="2">
        <v>0.0007957242</v>
      </c>
    </row>
    <row r="40" spans="2:5" ht="12.75" thickBot="1">
      <c r="B40" s="7" t="s">
        <v>46</v>
      </c>
      <c r="C40" s="8">
        <v>-0.003757</v>
      </c>
      <c r="D40" s="18" t="s">
        <v>47</v>
      </c>
      <c r="E40" s="9">
        <v>3.116329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0.002253</v>
      </c>
      <c r="C4">
        <v>0.003758</v>
      </c>
      <c r="D4">
        <v>0.003756</v>
      </c>
      <c r="E4">
        <v>0.003757</v>
      </c>
      <c r="F4">
        <v>0.002089</v>
      </c>
      <c r="G4">
        <v>0.011705</v>
      </c>
    </row>
    <row r="5" spans="1:7" ht="12.75">
      <c r="A5" t="s">
        <v>13</v>
      </c>
      <c r="B5">
        <v>16.711129</v>
      </c>
      <c r="C5">
        <v>7.212162</v>
      </c>
      <c r="D5">
        <v>-1.156379</v>
      </c>
      <c r="E5">
        <v>-8.194613</v>
      </c>
      <c r="F5">
        <v>-14.181355</v>
      </c>
      <c r="G5">
        <v>0.674707</v>
      </c>
    </row>
    <row r="6" spans="1:7" ht="12.75">
      <c r="A6" t="s">
        <v>14</v>
      </c>
      <c r="B6" s="54">
        <v>68.76404</v>
      </c>
      <c r="C6" s="54">
        <v>-69.47965</v>
      </c>
      <c r="D6" s="54">
        <v>-8.797574</v>
      </c>
      <c r="E6" s="54">
        <v>40.11523</v>
      </c>
      <c r="F6" s="54">
        <v>-5.486648</v>
      </c>
      <c r="G6" s="54">
        <v>-0.000261242</v>
      </c>
    </row>
    <row r="7" spans="1:7" ht="12.75">
      <c r="A7" t="s">
        <v>15</v>
      </c>
      <c r="B7" s="54">
        <v>10000</v>
      </c>
      <c r="C7" s="54">
        <v>10000</v>
      </c>
      <c r="D7" s="54">
        <v>10000</v>
      </c>
      <c r="E7" s="54">
        <v>10000</v>
      </c>
      <c r="F7" s="54">
        <v>10000</v>
      </c>
      <c r="G7" s="54">
        <v>10000</v>
      </c>
    </row>
    <row r="8" spans="1:7" ht="12.75">
      <c r="A8" t="s">
        <v>16</v>
      </c>
      <c r="B8" s="54">
        <v>-2.511627</v>
      </c>
      <c r="C8" s="54">
        <v>-4.295561</v>
      </c>
      <c r="D8" s="54">
        <v>-0.9310172</v>
      </c>
      <c r="E8" s="54">
        <v>0.3982567</v>
      </c>
      <c r="F8" s="54">
        <v>-0.6160542</v>
      </c>
      <c r="G8" s="54">
        <v>-1.606884</v>
      </c>
    </row>
    <row r="9" spans="1:7" ht="12.75">
      <c r="A9" t="s">
        <v>17</v>
      </c>
      <c r="B9" s="54">
        <v>-0.3239348</v>
      </c>
      <c r="C9" s="54">
        <v>-0.3256008</v>
      </c>
      <c r="D9" s="54">
        <v>-0.7531452</v>
      </c>
      <c r="E9" s="54">
        <v>-0.6797011</v>
      </c>
      <c r="F9" s="54">
        <v>-2.275808</v>
      </c>
      <c r="G9" s="54">
        <v>-0.774278</v>
      </c>
    </row>
    <row r="10" spans="1:7" ht="12.75">
      <c r="A10" t="s">
        <v>18</v>
      </c>
      <c r="B10" s="54">
        <v>0.6014884</v>
      </c>
      <c r="C10" s="54">
        <v>1.235668</v>
      </c>
      <c r="D10" s="54">
        <v>0.4840589</v>
      </c>
      <c r="E10" s="54">
        <v>0.08893484</v>
      </c>
      <c r="F10" s="54">
        <v>-0.3558065</v>
      </c>
      <c r="G10" s="54">
        <v>0.4745013</v>
      </c>
    </row>
    <row r="11" spans="1:7" ht="12.75">
      <c r="A11" t="s">
        <v>19</v>
      </c>
      <c r="B11" s="54">
        <v>5.75238</v>
      </c>
      <c r="C11" s="54">
        <v>5.497347</v>
      </c>
      <c r="D11" s="54">
        <v>5.547182</v>
      </c>
      <c r="E11" s="54">
        <v>5.259361</v>
      </c>
      <c r="F11" s="54">
        <v>15.47812</v>
      </c>
      <c r="G11" s="54">
        <v>6.823693</v>
      </c>
    </row>
    <row r="12" spans="1:7" ht="12.75">
      <c r="A12" t="s">
        <v>20</v>
      </c>
      <c r="B12" s="54">
        <v>0.07747359</v>
      </c>
      <c r="C12" s="54">
        <v>-0.237213</v>
      </c>
      <c r="D12" s="54">
        <v>-0.1406595</v>
      </c>
      <c r="E12" s="54">
        <v>0.03848031</v>
      </c>
      <c r="F12" s="54">
        <v>-0.2306585</v>
      </c>
      <c r="G12" s="54">
        <v>-0.101355</v>
      </c>
    </row>
    <row r="13" spans="1:7" ht="12.75">
      <c r="A13" t="s">
        <v>21</v>
      </c>
      <c r="B13" s="54">
        <v>-0.08836041</v>
      </c>
      <c r="C13" s="54">
        <v>-0.04981239</v>
      </c>
      <c r="D13" s="54">
        <v>-0.09883113</v>
      </c>
      <c r="E13" s="54">
        <v>-0.01248904</v>
      </c>
      <c r="F13" s="54">
        <v>-0.1901779</v>
      </c>
      <c r="G13" s="54">
        <v>-0.07695888</v>
      </c>
    </row>
    <row r="14" spans="1:7" ht="12.75">
      <c r="A14" t="s">
        <v>22</v>
      </c>
      <c r="B14" s="54">
        <v>0.05192824</v>
      </c>
      <c r="C14" s="54">
        <v>0.1183625</v>
      </c>
      <c r="D14" s="54">
        <v>0.1605531</v>
      </c>
      <c r="E14" s="54">
        <v>0.1120644</v>
      </c>
      <c r="F14" s="54">
        <v>0.1759917</v>
      </c>
      <c r="G14" s="54">
        <v>0.1251219</v>
      </c>
    </row>
    <row r="15" spans="1:7" ht="12.75">
      <c r="A15" t="s">
        <v>23</v>
      </c>
      <c r="B15" s="54">
        <v>-0.288243</v>
      </c>
      <c r="C15" s="54">
        <v>-0.05894532</v>
      </c>
      <c r="D15" s="54">
        <v>-0.0368886</v>
      </c>
      <c r="E15" s="54">
        <v>-0.07962584</v>
      </c>
      <c r="F15" s="54">
        <v>-0.319814</v>
      </c>
      <c r="G15" s="54">
        <v>-0.1265836</v>
      </c>
    </row>
    <row r="16" spans="1:7" ht="12.75">
      <c r="A16" t="s">
        <v>24</v>
      </c>
      <c r="B16" s="54">
        <v>0.05045771</v>
      </c>
      <c r="C16" s="54">
        <v>-0.02671183</v>
      </c>
      <c r="D16" s="54">
        <v>-0.05807509</v>
      </c>
      <c r="E16" s="54">
        <v>-0.05414704</v>
      </c>
      <c r="F16" s="54">
        <v>-0.070418</v>
      </c>
      <c r="G16" s="54">
        <v>-0.0355734</v>
      </c>
    </row>
    <row r="17" spans="1:7" ht="12.75">
      <c r="A17" t="s">
        <v>25</v>
      </c>
      <c r="B17" s="54">
        <v>-0.01379495</v>
      </c>
      <c r="C17" s="54">
        <v>-0.01026936</v>
      </c>
      <c r="D17" s="54">
        <v>-0.03067954</v>
      </c>
      <c r="E17" s="54">
        <v>-0.03745813</v>
      </c>
      <c r="F17" s="54">
        <v>-0.04759716</v>
      </c>
      <c r="G17" s="54">
        <v>-0.02722476</v>
      </c>
    </row>
    <row r="18" spans="1:7" ht="12.75">
      <c r="A18" t="s">
        <v>26</v>
      </c>
      <c r="B18" s="54">
        <v>-0.05319224</v>
      </c>
      <c r="C18" s="54">
        <v>0.001481273</v>
      </c>
      <c r="D18" s="54">
        <v>0.00673585</v>
      </c>
      <c r="E18" s="54">
        <v>0.005461017</v>
      </c>
      <c r="F18" s="54">
        <v>-0.01641992</v>
      </c>
      <c r="G18" s="54">
        <v>-0.006578083</v>
      </c>
    </row>
    <row r="19" spans="1:7" ht="12.75">
      <c r="A19" t="s">
        <v>27</v>
      </c>
      <c r="B19" s="54">
        <v>-0.1935402</v>
      </c>
      <c r="C19" s="54">
        <v>-0.1832662</v>
      </c>
      <c r="D19" s="54">
        <v>-0.1810594</v>
      </c>
      <c r="E19" s="54">
        <v>-0.1784692</v>
      </c>
      <c r="F19" s="54">
        <v>-0.147472</v>
      </c>
      <c r="G19" s="54">
        <v>-0.1782758</v>
      </c>
    </row>
    <row r="20" spans="1:7" ht="12.75">
      <c r="A20" t="s">
        <v>28</v>
      </c>
      <c r="B20" s="54">
        <v>-0.001470412</v>
      </c>
      <c r="C20" s="54">
        <v>-0.003224549</v>
      </c>
      <c r="D20" s="54">
        <v>-0.006586839</v>
      </c>
      <c r="E20" s="54">
        <v>-0.01139084</v>
      </c>
      <c r="F20" s="54">
        <v>-0.008541157</v>
      </c>
      <c r="G20" s="54">
        <v>-0.006456908</v>
      </c>
    </row>
    <row r="21" spans="1:7" ht="12.75">
      <c r="A21" t="s">
        <v>29</v>
      </c>
      <c r="B21" s="54">
        <v>-280.8917</v>
      </c>
      <c r="C21" s="54">
        <v>198.4264</v>
      </c>
      <c r="D21" s="54">
        <v>66.17157</v>
      </c>
      <c r="E21" s="54">
        <v>10.50191</v>
      </c>
      <c r="F21" s="54">
        <v>-192.0652</v>
      </c>
      <c r="G21" s="54">
        <v>0.002090194</v>
      </c>
    </row>
    <row r="22" spans="1:7" ht="12.75">
      <c r="A22" t="s">
        <v>30</v>
      </c>
      <c r="B22" s="54">
        <v>334.3471</v>
      </c>
      <c r="C22" s="54">
        <v>144.2533</v>
      </c>
      <c r="D22" s="54">
        <v>-23.12762</v>
      </c>
      <c r="E22" s="54">
        <v>-163.9069</v>
      </c>
      <c r="F22" s="54">
        <v>-283.7032</v>
      </c>
      <c r="G22" s="54">
        <v>0</v>
      </c>
    </row>
    <row r="23" spans="1:7" ht="12.75">
      <c r="A23" t="s">
        <v>31</v>
      </c>
      <c r="B23" s="54">
        <v>0.3366397</v>
      </c>
      <c r="C23" s="54">
        <v>0.9802651</v>
      </c>
      <c r="D23" s="54">
        <v>1.347928</v>
      </c>
      <c r="E23" s="54">
        <v>2.576759</v>
      </c>
      <c r="F23" s="54">
        <v>7.930099</v>
      </c>
      <c r="G23" s="54">
        <v>2.289574</v>
      </c>
    </row>
    <row r="24" spans="1:7" ht="12.75">
      <c r="A24" t="s">
        <v>32</v>
      </c>
      <c r="B24" s="54">
        <v>-0.2161758</v>
      </c>
      <c r="C24" s="54">
        <v>-0.2693002</v>
      </c>
      <c r="D24" s="54">
        <v>-0.5146037</v>
      </c>
      <c r="E24" s="54">
        <v>0.4185821</v>
      </c>
      <c r="F24" s="54">
        <v>0.3143695</v>
      </c>
      <c r="G24" s="54">
        <v>-0.07705186</v>
      </c>
    </row>
    <row r="25" spans="1:7" ht="12.75">
      <c r="A25" t="s">
        <v>33</v>
      </c>
      <c r="B25" s="54">
        <v>-1.037707</v>
      </c>
      <c r="C25" s="54">
        <v>0.6374593</v>
      </c>
      <c r="D25" s="54">
        <v>0.192413</v>
      </c>
      <c r="E25" s="54">
        <v>0.1641995</v>
      </c>
      <c r="F25" s="54">
        <v>-2.841486</v>
      </c>
      <c r="G25" s="54">
        <v>-0.290473</v>
      </c>
    </row>
    <row r="26" spans="1:7" ht="12.75">
      <c r="A26" t="s">
        <v>34</v>
      </c>
      <c r="B26" s="54">
        <v>1.666761</v>
      </c>
      <c r="C26" s="54">
        <v>1.068569</v>
      </c>
      <c r="D26" s="54">
        <v>0.1229899</v>
      </c>
      <c r="E26" s="54">
        <v>0.3618159</v>
      </c>
      <c r="F26" s="54">
        <v>0.5696577</v>
      </c>
      <c r="G26" s="54">
        <v>0.6905191</v>
      </c>
    </row>
    <row r="27" spans="1:7" ht="12.75">
      <c r="A27" t="s">
        <v>35</v>
      </c>
      <c r="B27" s="54">
        <v>-0.1379714</v>
      </c>
      <c r="C27" s="54">
        <v>0.3146507</v>
      </c>
      <c r="D27" s="54">
        <v>0.1817805</v>
      </c>
      <c r="E27" s="54">
        <v>0.4224713</v>
      </c>
      <c r="F27" s="54">
        <v>0.1728443</v>
      </c>
      <c r="G27" s="54">
        <v>0.2243643</v>
      </c>
    </row>
    <row r="28" spans="1:7" ht="12.75">
      <c r="A28" t="s">
        <v>36</v>
      </c>
      <c r="B28" s="54">
        <v>-0.04738063</v>
      </c>
      <c r="C28" s="54">
        <v>-0.01735936</v>
      </c>
      <c r="D28" s="54">
        <v>-0.1233416</v>
      </c>
      <c r="E28" s="54">
        <v>-0.04163448</v>
      </c>
      <c r="F28" s="54">
        <v>-0.3094827</v>
      </c>
      <c r="G28" s="54">
        <v>-0.09210283</v>
      </c>
    </row>
    <row r="29" spans="1:7" ht="12.75">
      <c r="A29" t="s">
        <v>37</v>
      </c>
      <c r="B29" s="54">
        <v>0.1069999</v>
      </c>
      <c r="C29" s="54">
        <v>0.03192987</v>
      </c>
      <c r="D29" s="54">
        <v>0.01504912</v>
      </c>
      <c r="E29" s="54">
        <v>0.01562643</v>
      </c>
      <c r="F29" s="54">
        <v>0.04023917</v>
      </c>
      <c r="G29" s="54">
        <v>0.03588555</v>
      </c>
    </row>
    <row r="30" spans="1:7" ht="12.75">
      <c r="A30" t="s">
        <v>38</v>
      </c>
      <c r="B30" s="54">
        <v>0.0472998</v>
      </c>
      <c r="C30" s="54">
        <v>0.09701119</v>
      </c>
      <c r="D30" s="54">
        <v>0.1078933</v>
      </c>
      <c r="E30" s="54">
        <v>0.1321754</v>
      </c>
      <c r="F30" s="54">
        <v>0.4532112</v>
      </c>
      <c r="G30" s="54">
        <v>0.1485594</v>
      </c>
    </row>
    <row r="31" spans="1:7" ht="12.75">
      <c r="A31" t="s">
        <v>39</v>
      </c>
      <c r="B31" s="54">
        <v>0.0002563008</v>
      </c>
      <c r="C31" s="54">
        <v>0.0368942</v>
      </c>
      <c r="D31" s="54">
        <v>0.01264436</v>
      </c>
      <c r="E31" s="54">
        <v>0.03927121</v>
      </c>
      <c r="F31" s="54">
        <v>0.002685929</v>
      </c>
      <c r="G31" s="54">
        <v>0.02177064</v>
      </c>
    </row>
    <row r="32" spans="1:7" ht="12.75">
      <c r="A32" t="s">
        <v>40</v>
      </c>
      <c r="B32" s="54">
        <v>0.006144756</v>
      </c>
      <c r="C32" s="54">
        <v>-0.01039471</v>
      </c>
      <c r="D32" s="54">
        <v>-0.02032782</v>
      </c>
      <c r="E32" s="54">
        <v>-0.02323383</v>
      </c>
      <c r="F32" s="54">
        <v>-0.07232004</v>
      </c>
      <c r="G32" s="54">
        <v>-0.02177052</v>
      </c>
    </row>
    <row r="33" spans="1:7" ht="12.75">
      <c r="A33" t="s">
        <v>41</v>
      </c>
      <c r="B33" s="54">
        <v>0.1509246</v>
      </c>
      <c r="C33" s="54">
        <v>0.04219688</v>
      </c>
      <c r="D33" s="54">
        <v>0.06080401</v>
      </c>
      <c r="E33" s="54">
        <v>0.08472486</v>
      </c>
      <c r="F33" s="54">
        <v>0.08356331</v>
      </c>
      <c r="G33" s="54">
        <v>0.0781273</v>
      </c>
    </row>
    <row r="34" spans="1:7" ht="12.75">
      <c r="A34" t="s">
        <v>42</v>
      </c>
      <c r="B34" s="54">
        <v>-0.02961216</v>
      </c>
      <c r="C34" s="54">
        <v>-0.01413298</v>
      </c>
      <c r="D34" s="54">
        <v>0.01203793</v>
      </c>
      <c r="E34" s="54">
        <v>0.03622123</v>
      </c>
      <c r="F34" s="54">
        <v>0.01355281</v>
      </c>
      <c r="G34" s="54">
        <v>0.005752805</v>
      </c>
    </row>
    <row r="35" spans="1:7" ht="12.75">
      <c r="A35" t="s">
        <v>43</v>
      </c>
      <c r="B35" s="54">
        <v>-0.001051772</v>
      </c>
      <c r="C35" s="54">
        <v>-0.003897833</v>
      </c>
      <c r="D35" s="54">
        <v>-0.003065076</v>
      </c>
      <c r="E35" s="54">
        <v>-0.001122096</v>
      </c>
      <c r="F35" s="54">
        <v>0.0001026183</v>
      </c>
      <c r="G35" s="54">
        <v>-0.0020838</v>
      </c>
    </row>
    <row r="36" spans="1:6" ht="12.75">
      <c r="A36" t="s">
        <v>44</v>
      </c>
      <c r="B36" s="54">
        <v>18.77441</v>
      </c>
      <c r="C36" s="54">
        <v>18.78357</v>
      </c>
      <c r="D36" s="54">
        <v>18.79578</v>
      </c>
      <c r="E36" s="54">
        <v>18.79883</v>
      </c>
      <c r="F36" s="54">
        <v>18.81409</v>
      </c>
    </row>
    <row r="37" spans="1:6" ht="12.75">
      <c r="A37" t="s">
        <v>45</v>
      </c>
      <c r="B37" s="54">
        <v>-0.1714071</v>
      </c>
      <c r="C37" s="54">
        <v>-0.1296997</v>
      </c>
      <c r="D37" s="54">
        <v>-0.1113892</v>
      </c>
      <c r="E37" s="54">
        <v>-0.104777</v>
      </c>
      <c r="F37" s="54">
        <v>-0.09969076</v>
      </c>
    </row>
    <row r="38" spans="1:7" ht="12.75">
      <c r="A38" t="s">
        <v>54</v>
      </c>
      <c r="B38" s="54">
        <v>-0.0001008206</v>
      </c>
      <c r="C38" s="54">
        <v>0.0001132258</v>
      </c>
      <c r="D38" s="54">
        <v>1.521596E-05</v>
      </c>
      <c r="E38" s="54">
        <v>-6.788502E-05</v>
      </c>
      <c r="F38" s="54">
        <v>0</v>
      </c>
      <c r="G38" s="54">
        <v>-6.839488E-05</v>
      </c>
    </row>
    <row r="39" spans="1:7" ht="12.75">
      <c r="A39" t="s">
        <v>55</v>
      </c>
      <c r="B39" s="54">
        <v>0.0004808867</v>
      </c>
      <c r="C39" s="54">
        <v>-0.0003389583</v>
      </c>
      <c r="D39" s="54">
        <v>-0.0001124565</v>
      </c>
      <c r="E39" s="54">
        <v>-1.896593E-05</v>
      </c>
      <c r="F39" s="54">
        <v>0.0003265126</v>
      </c>
      <c r="G39" s="54">
        <v>0.0007957242</v>
      </c>
    </row>
    <row r="40" spans="2:5" ht="12.75">
      <c r="B40" t="s">
        <v>46</v>
      </c>
      <c r="C40">
        <v>-0.003757</v>
      </c>
      <c r="D40" t="s">
        <v>47</v>
      </c>
      <c r="E40">
        <v>3.116329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-0.00010082055742957751</v>
      </c>
      <c r="C50">
        <f>-0.017/(C7*C7+C22*C22)*(C21*C22+C6*C7)</f>
        <v>0.0001132258211111879</v>
      </c>
      <c r="D50">
        <f>-0.017/(D7*D7+D22*D22)*(D21*D22+D6*D7)</f>
        <v>1.5215960869212551E-05</v>
      </c>
      <c r="E50">
        <f>-0.017/(E7*E7+E22*E22)*(E21*E22+E6*E7)</f>
        <v>-6.78850263302785E-05</v>
      </c>
      <c r="F50">
        <f>-0.017/(F7*F7+F22*F22)*(F21*F22+F6*F7)</f>
        <v>6.403304712874874E-08</v>
      </c>
      <c r="G50">
        <f>(B50*B$4+C50*C$4+D50*D$4+E50*E$4+F50*F$4)/SUM(B$4:F$4)</f>
        <v>3.8095816586431985E-08</v>
      </c>
    </row>
    <row r="51" spans="1:7" ht="12.75">
      <c r="A51" t="s">
        <v>58</v>
      </c>
      <c r="B51">
        <f>-0.017/(B7*B7+B22*B22)*(B21*B7-B6*B22)</f>
        <v>0.00048088679609969634</v>
      </c>
      <c r="C51">
        <f>-0.017/(C7*C7+C22*C22)*(C21*C7-C6*C22)</f>
        <v>-0.00033895819983404985</v>
      </c>
      <c r="D51">
        <f>-0.017/(D7*D7+D22*D22)*(D21*D7-D6*D22)</f>
        <v>-0.00011245647810390824</v>
      </c>
      <c r="E51">
        <f>-0.017/(E7*E7+E22*E22)*(E21*E7-E6*E22)</f>
        <v>-1.8965929422221435E-05</v>
      </c>
      <c r="F51">
        <f>-0.017/(F7*F7+F22*F22)*(F21*F7-F6*F22)</f>
        <v>0.0003265126566380376</v>
      </c>
      <c r="G51">
        <f>(B51*B$4+C51*C$4+D51*D$4+E51*E$4+F51*F$4)/SUM(B$4:F$4)</f>
        <v>-1.232019627520871E-07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10000.010745652638</v>
      </c>
      <c r="C62">
        <f>C7+(2/0.017)*(C8*C50-C23*C51)</f>
        <v>9999.9818706438</v>
      </c>
      <c r="D62">
        <f>D7+(2/0.017)*(D8*D50-D23*D51)</f>
        <v>10000.016166695805</v>
      </c>
      <c r="E62">
        <f>E7+(2/0.017)*(E8*E50-E23*E51)</f>
        <v>10000.002568819149</v>
      </c>
      <c r="F62">
        <f>F7+(2/0.017)*(F8*F50-F23*F51)</f>
        <v>9999.69537445415</v>
      </c>
    </row>
    <row r="63" spans="1:6" ht="12.75">
      <c r="A63" t="s">
        <v>66</v>
      </c>
      <c r="B63">
        <f>B8+(3/0.017)*(B9*B50-B24*B51)</f>
        <v>-2.4875184044182714</v>
      </c>
      <c r="C63">
        <f>C8+(3/0.017)*(C9*C50-C24*C51)</f>
        <v>-4.318175340401425</v>
      </c>
      <c r="D63">
        <f>D8+(3/0.017)*(D9*D50-D24*D51)</f>
        <v>-0.9432519672258721</v>
      </c>
      <c r="E63">
        <f>E8+(3/0.017)*(E9*E50-E24*E51)</f>
        <v>0.40780028687698083</v>
      </c>
      <c r="F63">
        <f>F8+(3/0.017)*(F9*F50-F24*F51)</f>
        <v>-0.6341938495644515</v>
      </c>
    </row>
    <row r="64" spans="1:6" ht="12.75">
      <c r="A64" t="s">
        <v>67</v>
      </c>
      <c r="B64">
        <f>B9+(4/0.017)*(B10*B50-B25*B51)</f>
        <v>-0.2207872238247523</v>
      </c>
      <c r="C64">
        <f>C9+(4/0.017)*(C10*C50-C25*C51)</f>
        <v>-0.24184042806675465</v>
      </c>
      <c r="D64">
        <f>D9+(4/0.017)*(D10*D50-D25*D51)</f>
        <v>-0.746320844799482</v>
      </c>
      <c r="E64">
        <f>E9+(4/0.017)*(E10*E50-E25*E51)</f>
        <v>-0.6803888994886859</v>
      </c>
      <c r="F64">
        <f>F9+(4/0.017)*(F10*F50-F25*F51)</f>
        <v>-2.057511915462257</v>
      </c>
    </row>
    <row r="65" spans="1:6" ht="12.75">
      <c r="A65" t="s">
        <v>68</v>
      </c>
      <c r="B65">
        <f>B10+(5/0.017)*(B11*B50-B26*B51)</f>
        <v>0.19517030726450618</v>
      </c>
      <c r="C65">
        <f>C10+(5/0.017)*(C11*C50-C26*C51)</f>
        <v>1.5252685448960577</v>
      </c>
      <c r="D65">
        <f>D10+(5/0.017)*(D11*D50-D26*D51)</f>
        <v>0.512952051541986</v>
      </c>
      <c r="E65">
        <f>E10+(5/0.017)*(E11*E50-E26*E51)</f>
        <v>-0.014056243865353618</v>
      </c>
      <c r="F65">
        <f>F10+(5/0.017)*(F11*F50-F26*F51)</f>
        <v>-0.4102210111217323</v>
      </c>
    </row>
    <row r="66" spans="1:6" ht="12.75">
      <c r="A66" t="s">
        <v>69</v>
      </c>
      <c r="B66">
        <f>B11+(6/0.017)*(B12*B50-B27*B51)</f>
        <v>5.773040362577477</v>
      </c>
      <c r="C66">
        <f>C11+(6/0.017)*(C12*C50-C27*C51)</f>
        <v>5.525509869933627</v>
      </c>
      <c r="D66">
        <f>D11+(6/0.017)*(D12*D50-D27*D51)</f>
        <v>5.55364157366003</v>
      </c>
      <c r="E66">
        <f>E11+(6/0.017)*(E12*E50-E27*E51)</f>
        <v>5.261266996706294</v>
      </c>
      <c r="F66">
        <f>F11+(6/0.017)*(F12*F50-F27*F51)</f>
        <v>15.458196251290232</v>
      </c>
    </row>
    <row r="67" spans="1:6" ht="12.75">
      <c r="A67" t="s">
        <v>70</v>
      </c>
      <c r="B67">
        <f>B12+(7/0.017)*(B13*B50-B28*B51)</f>
        <v>0.09052375800244342</v>
      </c>
      <c r="C67">
        <f>C12+(7/0.017)*(C13*C50-C28*C51)</f>
        <v>-0.24195823666034846</v>
      </c>
      <c r="D67">
        <f>D12+(7/0.017)*(D13*D50-D28*D51)</f>
        <v>-0.146990123989711</v>
      </c>
      <c r="E67">
        <f>E12+(7/0.017)*(E13*E50-E28*E51)</f>
        <v>0.03850426737648253</v>
      </c>
      <c r="F67">
        <f>F12+(7/0.017)*(F13*F50-F28*F51)</f>
        <v>-0.18905468316290852</v>
      </c>
    </row>
    <row r="68" spans="1:6" ht="12.75">
      <c r="A68" t="s">
        <v>71</v>
      </c>
      <c r="B68">
        <f>B13+(8/0.017)*(B14*B50-B29*B51)</f>
        <v>-0.11503818562217637</v>
      </c>
      <c r="C68">
        <f>C13+(8/0.017)*(C14*C50-C29*C51)</f>
        <v>-0.038412586467102015</v>
      </c>
      <c r="D68">
        <f>D13+(8/0.017)*(D14*D50-D29*D51)</f>
        <v>-0.09688508730786172</v>
      </c>
      <c r="E68">
        <f>E13+(8/0.017)*(E14*E50-E29*E51)</f>
        <v>-0.015929569400557918</v>
      </c>
      <c r="F68">
        <f>F13+(8/0.017)*(F14*F50-F29*F51)</f>
        <v>-0.19635546659425376</v>
      </c>
    </row>
    <row r="69" spans="1:6" ht="12.75">
      <c r="A69" t="s">
        <v>72</v>
      </c>
      <c r="B69">
        <f>B14+(9/0.017)*(B15*B50-B30*B51)</f>
        <v>0.055271459759597394</v>
      </c>
      <c r="C69">
        <f>C14+(9/0.017)*(C15*C50-C30*C51)</f>
        <v>0.13223764438920443</v>
      </c>
      <c r="D69">
        <f>D14+(9/0.017)*(D15*D50-D30*D51)</f>
        <v>0.1666794556067056</v>
      </c>
      <c r="E69">
        <f>E14+(9/0.017)*(E15*E50-E30*E51)</f>
        <v>0.11625322846908939</v>
      </c>
      <c r="F69">
        <f>F14+(9/0.017)*(F15*F50-F30*F51)</f>
        <v>0.09763893268497491</v>
      </c>
    </row>
    <row r="70" spans="1:6" ht="12.75">
      <c r="A70" t="s">
        <v>73</v>
      </c>
      <c r="B70">
        <f>B15+(10/0.017)*(B16*B50-B31*B51)</f>
        <v>-0.29130795654080577</v>
      </c>
      <c r="C70">
        <f>C15+(10/0.017)*(C16*C50-C31*C51)</f>
        <v>-0.05336818898165592</v>
      </c>
      <c r="D70">
        <f>D15+(10/0.017)*(D16*D50-D31*D51)</f>
        <v>-0.03657196947261063</v>
      </c>
      <c r="E70">
        <f>E15+(10/0.017)*(E16*E50-E31*E51)</f>
        <v>-0.07702549398041654</v>
      </c>
      <c r="F70">
        <f>F15+(10/0.017)*(F16*F50-F31*F51)</f>
        <v>-0.3203325287602611</v>
      </c>
    </row>
    <row r="71" spans="1:6" ht="12.75">
      <c r="A71" t="s">
        <v>74</v>
      </c>
      <c r="B71">
        <f>B16+(11/0.017)*(B17*B50-B32*B51)</f>
        <v>0.049445633985508615</v>
      </c>
      <c r="C71">
        <f>C16+(11/0.017)*(C17*C50-C32*C51)</f>
        <v>-0.029744031057912776</v>
      </c>
      <c r="D71">
        <f>D16+(11/0.017)*(D17*D50-D32*D51)</f>
        <v>-0.0598563224102007</v>
      </c>
      <c r="E71">
        <f>E16+(11/0.017)*(E17*E50-E32*E51)</f>
        <v>-0.05278679620148258</v>
      </c>
      <c r="F71">
        <f>F16+(11/0.017)*(F17*F50-F32*F51)</f>
        <v>-0.05514070784875433</v>
      </c>
    </row>
    <row r="72" spans="1:6" ht="12.75">
      <c r="A72" t="s">
        <v>75</v>
      </c>
      <c r="B72">
        <f>B17+(12/0.017)*(B18*B50-B33*B51)</f>
        <v>-0.06124067427687084</v>
      </c>
      <c r="C72">
        <f>C17+(12/0.017)*(C18*C50-C33*C51)</f>
        <v>-5.475046932123216E-05</v>
      </c>
      <c r="D72">
        <f>D17+(12/0.017)*(D18*D50-D33*D51)</f>
        <v>-0.025780506647612448</v>
      </c>
      <c r="E72">
        <f>E17+(12/0.017)*(E18*E50-E33*E51)</f>
        <v>-0.03658554334195353</v>
      </c>
      <c r="F72">
        <f>F17+(12/0.017)*(F18*F50-F33*F51)</f>
        <v>-0.06685753395040878</v>
      </c>
    </row>
    <row r="73" spans="1:6" ht="12.75">
      <c r="A73" t="s">
        <v>76</v>
      </c>
      <c r="B73">
        <f>B18+(13/0.017)*(B19*B50-B34*B51)</f>
        <v>-0.027381177719923207</v>
      </c>
      <c r="C73">
        <f>C18+(13/0.017)*(C19*C50-C34*C51)</f>
        <v>-0.01805004586283715</v>
      </c>
      <c r="D73">
        <f>D18+(13/0.017)*(D19*D50-D34*D51)</f>
        <v>0.005664306238750447</v>
      </c>
      <c r="E73">
        <f>E18+(13/0.017)*(E19*E50-E34*E51)</f>
        <v>0.015251053660460425</v>
      </c>
      <c r="F73">
        <f>F18+(13/0.017)*(F19*F50-F34*F51)</f>
        <v>-0.019811090119645738</v>
      </c>
    </row>
    <row r="74" spans="1:6" ht="12.75">
      <c r="A74" t="s">
        <v>77</v>
      </c>
      <c r="B74">
        <f>B19+(14/0.017)*(B20*B50-B35*B51)</f>
        <v>-0.19300158621487182</v>
      </c>
      <c r="C74">
        <f>C19+(14/0.017)*(C20*C50-C35*C51)</f>
        <v>-0.18465492148896517</v>
      </c>
      <c r="D74">
        <f>D19+(14/0.017)*(D20*D50-D35*D51)</f>
        <v>-0.1814257987242231</v>
      </c>
      <c r="E74">
        <f>E19+(14/0.017)*(E20*E50-E35*E51)</f>
        <v>-0.1778499175107669</v>
      </c>
      <c r="F74">
        <f>F19+(14/0.017)*(F20*F50-F35*F51)</f>
        <v>-0.14750004372122702</v>
      </c>
    </row>
    <row r="75" spans="1:6" ht="12.75">
      <c r="A75" t="s">
        <v>78</v>
      </c>
      <c r="B75" s="54">
        <f>B20</f>
        <v>-0.001470412</v>
      </c>
      <c r="C75" s="54">
        <f>C20</f>
        <v>-0.003224549</v>
      </c>
      <c r="D75" s="54">
        <f>D20</f>
        <v>-0.006586839</v>
      </c>
      <c r="E75" s="54">
        <f>E20</f>
        <v>-0.01139084</v>
      </c>
      <c r="F75" s="54">
        <f>F20</f>
        <v>-0.008541157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334.2010119455018</v>
      </c>
      <c r="C82">
        <f>C22+(2/0.017)*(C8*C51+C23*C50)</f>
        <v>144.437653758199</v>
      </c>
      <c r="D82">
        <f>D22+(2/0.017)*(D8*D51+D23*D50)</f>
        <v>-23.112889537050744</v>
      </c>
      <c r="E82">
        <f>E22+(2/0.017)*(E8*E51+E23*E50)</f>
        <v>-163.92836784247365</v>
      </c>
      <c r="F82">
        <f>F22+(2/0.017)*(F8*F51+F23*F50)</f>
        <v>-283.72680490647906</v>
      </c>
    </row>
    <row r="83" spans="1:6" ht="12.75">
      <c r="A83" t="s">
        <v>81</v>
      </c>
      <c r="B83">
        <f>B23+(3/0.017)*(B9*B51+B24*B50)</f>
        <v>0.3129959935073392</v>
      </c>
      <c r="C83">
        <f>C23+(3/0.017)*(C9*C51+C24*C50)</f>
        <v>0.9943603926050799</v>
      </c>
      <c r="D83">
        <f>D23+(3/0.017)*(D9*D51+D24*D50)</f>
        <v>1.3614925647524432</v>
      </c>
      <c r="E83">
        <f>E23+(3/0.017)*(E9*E51+E24*E50)</f>
        <v>2.574019418743104</v>
      </c>
      <c r="F83">
        <f>F23+(3/0.017)*(F9*F51+F24*F50)</f>
        <v>7.798970767169219</v>
      </c>
    </row>
    <row r="84" spans="1:6" ht="12.75">
      <c r="A84" t="s">
        <v>82</v>
      </c>
      <c r="B84">
        <f>B24+(4/0.017)*(B10*B51+B25*B50)</f>
        <v>-0.12350049935159832</v>
      </c>
      <c r="C84">
        <f>C24+(4/0.017)*(C10*C51+C25*C50)</f>
        <v>-0.3508679525188418</v>
      </c>
      <c r="D84">
        <f>D24+(4/0.017)*(D10*D51+D25*D50)</f>
        <v>-0.5267231848023821</v>
      </c>
      <c r="E84">
        <f>E24+(4/0.017)*(E10*E51+E25*E50)</f>
        <v>0.415562471934227</v>
      </c>
      <c r="F84">
        <f>F24+(4/0.017)*(F10*F51+F25*F50)</f>
        <v>0.28699131774799164</v>
      </c>
    </row>
    <row r="85" spans="1:6" ht="12.75">
      <c r="A85" t="s">
        <v>83</v>
      </c>
      <c r="B85">
        <f>B25+(5/0.017)*(B11*B51+B26*B50)</f>
        <v>-0.2735305838158555</v>
      </c>
      <c r="C85">
        <f>C25+(5/0.017)*(C11*C51+C26*C50)</f>
        <v>0.12499422925171944</v>
      </c>
      <c r="D85">
        <f>D25+(5/0.017)*(D11*D51+D26*D50)</f>
        <v>0.009487958348327774</v>
      </c>
      <c r="E85">
        <f>E25+(5/0.017)*(E11*E51+E26*E50)</f>
        <v>0.12763757310876547</v>
      </c>
      <c r="F85">
        <f>F25+(5/0.017)*(F11*F51+F26*F50)</f>
        <v>-1.3550628947409724</v>
      </c>
    </row>
    <row r="86" spans="1:6" ht="12.75">
      <c r="A86" t="s">
        <v>84</v>
      </c>
      <c r="B86">
        <f>B26+(6/0.017)*(B12*B51+B27*B50)</f>
        <v>1.6848197223299226</v>
      </c>
      <c r="C86">
        <f>C26+(6/0.017)*(C12*C51+C27*C50)</f>
        <v>1.1095214265863336</v>
      </c>
      <c r="D86">
        <f>D26+(6/0.017)*(D12*D51+D27*D50)</f>
        <v>0.12954897186705033</v>
      </c>
      <c r="E86">
        <f>E26+(6/0.017)*(E12*E51+E27*E50)</f>
        <v>0.35143615052897925</v>
      </c>
      <c r="F86">
        <f>F26+(6/0.017)*(F12*F51+F27*F50)</f>
        <v>0.5430805758127282</v>
      </c>
    </row>
    <row r="87" spans="1:6" ht="12.75">
      <c r="A87" t="s">
        <v>85</v>
      </c>
      <c r="B87">
        <f>B27+(7/0.017)*(B13*B51+B28*B50)</f>
        <v>-0.15350086415134923</v>
      </c>
      <c r="C87">
        <f>C27+(7/0.017)*(C13*C51+C28*C50)</f>
        <v>0.320793731281004</v>
      </c>
      <c r="D87">
        <f>D27+(7/0.017)*(D13*D51+D28*D50)</f>
        <v>0.1855841517019873</v>
      </c>
      <c r="E87">
        <f>E27+(7/0.017)*(E13*E51+E28*E50)</f>
        <v>0.4237326275385689</v>
      </c>
      <c r="F87">
        <f>F27+(7/0.017)*(F13*F51+F28*F50)</f>
        <v>0.14726740827164095</v>
      </c>
    </row>
    <row r="88" spans="1:6" ht="12.75">
      <c r="A88" t="s">
        <v>86</v>
      </c>
      <c r="B88">
        <f>B28+(8/0.017)*(B14*B51+B29*B50)</f>
        <v>-0.04070589334221786</v>
      </c>
      <c r="C88">
        <f>C28+(8/0.017)*(C14*C51+C29*C50)</f>
        <v>-0.03453802079018082</v>
      </c>
      <c r="D88">
        <f>D28+(8/0.017)*(D14*D51+D29*D50)</f>
        <v>-0.13173042322523693</v>
      </c>
      <c r="E88">
        <f>E28+(8/0.017)*(E14*E51+E29*E50)</f>
        <v>-0.04313387111206675</v>
      </c>
      <c r="F88">
        <f>F28+(8/0.017)*(F14*F51+F29*F50)</f>
        <v>-0.28243983216474655</v>
      </c>
    </row>
    <row r="89" spans="1:6" ht="12.75">
      <c r="A89" t="s">
        <v>87</v>
      </c>
      <c r="B89">
        <f>B29+(9/0.017)*(B15*B51+B30*B50)</f>
        <v>0.031092287956808767</v>
      </c>
      <c r="C89">
        <f>C29+(9/0.017)*(C15*C51+C30*C50)</f>
        <v>0.04832266651794643</v>
      </c>
      <c r="D89">
        <f>D29+(9/0.017)*(D15*D51+D30*D50)</f>
        <v>0.018114447083606256</v>
      </c>
      <c r="E89">
        <f>E29+(9/0.017)*(E15*E51+E30*E50)</f>
        <v>0.011675666939511178</v>
      </c>
      <c r="F89">
        <f>F29+(9/0.017)*(F15*F51+F30*F50)</f>
        <v>-0.01502839967548096</v>
      </c>
    </row>
    <row r="90" spans="1:6" ht="12.75">
      <c r="A90" t="s">
        <v>88</v>
      </c>
      <c r="B90">
        <f>B30+(10/0.017)*(B16*B51+B31*B50)</f>
        <v>0.061557803594648214</v>
      </c>
      <c r="C90">
        <f>C30+(10/0.017)*(C16*C51+C31*C50)</f>
        <v>0.10479446641194914</v>
      </c>
      <c r="D90">
        <f>D30+(10/0.017)*(D16*D51+D31*D50)</f>
        <v>0.11184819186702573</v>
      </c>
      <c r="E90">
        <f>E30+(10/0.017)*(E16*E51+E31*E50)</f>
        <v>0.13121129518481783</v>
      </c>
      <c r="F90">
        <f>F30+(10/0.017)*(F16*F51+F31*F50)</f>
        <v>0.43968637866651816</v>
      </c>
    </row>
    <row r="91" spans="1:6" ht="12.75">
      <c r="A91" t="s">
        <v>89</v>
      </c>
      <c r="B91">
        <f>B31+(11/0.017)*(B17*B51+B32*B50)</f>
        <v>-0.004437028456675689</v>
      </c>
      <c r="C91">
        <f>C31+(11/0.017)*(C17*C51+C32*C50)</f>
        <v>0.03838498095558449</v>
      </c>
      <c r="D91">
        <f>D31+(11/0.017)*(D17*D51+D32*D50)</f>
        <v>0.014676646044134552</v>
      </c>
      <c r="E91">
        <f>E31+(11/0.017)*(E17*E51+E32*E50)</f>
        <v>0.04075145891311104</v>
      </c>
      <c r="F91">
        <f>F31+(11/0.017)*(F17*F51+F32*F50)</f>
        <v>-0.007373057256359384</v>
      </c>
    </row>
    <row r="92" spans="1:6" ht="12.75">
      <c r="A92" t="s">
        <v>90</v>
      </c>
      <c r="B92">
        <f>B32+(12/0.017)*(B18*B51+B33*B50)</f>
        <v>-0.022652242710213263</v>
      </c>
      <c r="C92">
        <f>C32+(12/0.017)*(C18*C51+C33*C50)</f>
        <v>-0.007376578171679426</v>
      </c>
      <c r="D92">
        <f>D32+(12/0.017)*(D18*D51+D33*D50)</f>
        <v>-0.020209442492601176</v>
      </c>
      <c r="E92">
        <f>E32+(12/0.017)*(E18*E51+E33*E50)</f>
        <v>-0.027366857728182148</v>
      </c>
      <c r="F92">
        <f>F32+(12/0.017)*(F18*F51+F33*F50)</f>
        <v>-0.0761007182736117</v>
      </c>
    </row>
    <row r="93" spans="1:6" ht="12.75">
      <c r="A93" t="s">
        <v>91</v>
      </c>
      <c r="B93">
        <f>B33+(13/0.017)*(B19*B51+B34*B50)</f>
        <v>0.08203575536377601</v>
      </c>
      <c r="C93">
        <f>C33+(13/0.017)*(C19*C51+C34*C50)</f>
        <v>0.08847639286490154</v>
      </c>
      <c r="D93">
        <f>D33+(13/0.017)*(D19*D51+D34*D50)</f>
        <v>0.07651448791791941</v>
      </c>
      <c r="E93">
        <f>E33+(13/0.017)*(E19*E51+E34*E50)</f>
        <v>0.08543294331098107</v>
      </c>
      <c r="F93">
        <f>F33+(13/0.017)*(F19*F51+F34*F50)</f>
        <v>0.04674225783905636</v>
      </c>
    </row>
    <row r="94" spans="1:6" ht="12.75">
      <c r="A94" t="s">
        <v>92</v>
      </c>
      <c r="B94">
        <f>B34+(14/0.017)*(B20*B51+B35*B50)</f>
        <v>-0.03010715180400989</v>
      </c>
      <c r="C94">
        <f>C34+(14/0.017)*(C20*C51+C35*C50)</f>
        <v>-0.013596325426310375</v>
      </c>
      <c r="D94">
        <f>D34+(14/0.017)*(D20*D51+D35*D50)</f>
        <v>0.012609537350012018</v>
      </c>
      <c r="E94">
        <f>E34+(14/0.017)*(E20*E51+E35*E50)</f>
        <v>0.03646187466918052</v>
      </c>
      <c r="F94">
        <f>F34+(14/0.017)*(F20*F51+F35*F50)</f>
        <v>0.01125615999493048</v>
      </c>
    </row>
    <row r="95" spans="1:6" ht="12.75">
      <c r="A95" t="s">
        <v>93</v>
      </c>
      <c r="B95" s="54">
        <f>B35</f>
        <v>-0.001051772</v>
      </c>
      <c r="C95" s="54">
        <f>C35</f>
        <v>-0.003897833</v>
      </c>
      <c r="D95" s="54">
        <f>D35</f>
        <v>-0.003065076</v>
      </c>
      <c r="E95" s="54">
        <f>E35</f>
        <v>-0.001122096</v>
      </c>
      <c r="F95" s="54">
        <f>F35</f>
        <v>0.0001026183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-2.4875157314202734</v>
      </c>
      <c r="C103">
        <f>C63*10000/C62</f>
        <v>-4.318183168989506</v>
      </c>
      <c r="D103">
        <f>D63*10000/D62</f>
        <v>-0.9432504423015753</v>
      </c>
      <c r="E103">
        <f>E63*10000/E62</f>
        <v>0.40780018212048913</v>
      </c>
      <c r="F103">
        <f>F63*10000/F62</f>
        <v>-0.6342131693177403</v>
      </c>
      <c r="G103">
        <f>AVERAGE(C103:E103)</f>
        <v>-1.617877809723531</v>
      </c>
      <c r="H103">
        <f>STDEV(C103:E103)</f>
        <v>2.4341469188194504</v>
      </c>
      <c r="I103">
        <f>(B103*B4+C103*C4+D103*D4+E103*E4+F103*F4)/SUM(B4:F4)</f>
        <v>-1.6119720732540344</v>
      </c>
      <c r="K103">
        <f>(LN(H103)+LN(H123))/2-LN(K114*K115^3)</f>
        <v>-3.528925805668629</v>
      </c>
    </row>
    <row r="104" spans="1:11" ht="12.75">
      <c r="A104" t="s">
        <v>67</v>
      </c>
      <c r="B104">
        <f>B64*10000/B62</f>
        <v>-0.2207869865747258</v>
      </c>
      <c r="C104">
        <f>C64*10000/C62</f>
        <v>-0.24184086650867592</v>
      </c>
      <c r="D104">
        <f>D64*10000/D62</f>
        <v>-0.7463196382472255</v>
      </c>
      <c r="E104">
        <f>E64*10000/E62</f>
        <v>-0.6803887247091274</v>
      </c>
      <c r="F104">
        <f>F64*10000/F62</f>
        <v>-2.057574594440653</v>
      </c>
      <c r="G104">
        <f>AVERAGE(C104:E104)</f>
        <v>-0.556183076488343</v>
      </c>
      <c r="H104">
        <f>STDEV(C104:E104)</f>
        <v>0.2742170491985644</v>
      </c>
      <c r="I104">
        <f>(B104*B4+C104*C4+D104*D4+E104*E4+F104*F4)/SUM(B4:F4)</f>
        <v>-0.7086364814492895</v>
      </c>
      <c r="K104">
        <f>(LN(H104)+LN(H124))/2-LN(K114*K115^4)</f>
        <v>-4.279690864698007</v>
      </c>
    </row>
    <row r="105" spans="1:11" ht="12.75">
      <c r="A105" t="s">
        <v>68</v>
      </c>
      <c r="B105">
        <f>B65*10000/B62</f>
        <v>0.19517009754149883</v>
      </c>
      <c r="C105">
        <f>C65*10000/C62</f>
        <v>1.525271310114746</v>
      </c>
      <c r="D105">
        <f>D65*10000/D62</f>
        <v>0.5129512222693487</v>
      </c>
      <c r="E105">
        <f>E65*10000/E62</f>
        <v>-0.014056240254559706</v>
      </c>
      <c r="F105">
        <f>F65*10000/F62</f>
        <v>-0.4102335078823588</v>
      </c>
      <c r="G105">
        <f>AVERAGE(C105:E105)</f>
        <v>0.6747220973765117</v>
      </c>
      <c r="H105">
        <f>STDEV(C105:E105)</f>
        <v>0.7823104811110452</v>
      </c>
      <c r="I105">
        <f>(B105*B4+C105*C4+D105*D4+E105*E4+F105*F4)/SUM(B4:F4)</f>
        <v>0.4604205156864957</v>
      </c>
      <c r="K105">
        <f>(LN(H105)+LN(H125))/2-LN(K114*K115^5)</f>
        <v>-4.166759740074298</v>
      </c>
    </row>
    <row r="106" spans="1:11" ht="12.75">
      <c r="A106" t="s">
        <v>69</v>
      </c>
      <c r="B106">
        <f>B66*10000/B62</f>
        <v>5.773034159075503</v>
      </c>
      <c r="C106">
        <f>C66*10000/C62</f>
        <v>5.52551988734545</v>
      </c>
      <c r="D106">
        <f>D66*10000/D62</f>
        <v>5.553632595271153</v>
      </c>
      <c r="E106">
        <f>E66*10000/E62</f>
        <v>5.261265645182301</v>
      </c>
      <c r="F106">
        <f>F66*10000/F62</f>
        <v>15.458667161782461</v>
      </c>
      <c r="G106">
        <f>AVERAGE(C106:E106)</f>
        <v>5.446806042599635</v>
      </c>
      <c r="H106">
        <f>STDEV(C106:E106)</f>
        <v>0.16129634339331508</v>
      </c>
      <c r="I106">
        <f>(B106*B4+C106*C4+D106*D4+E106*E4+F106*F4)/SUM(B4:F4)</f>
        <v>6.8334544581306105</v>
      </c>
      <c r="K106">
        <f>(LN(H106)+LN(H126))/2-LN(K114*K115^6)</f>
        <v>-3.3497751421343285</v>
      </c>
    </row>
    <row r="107" spans="1:11" ht="12.75">
      <c r="A107" t="s">
        <v>70</v>
      </c>
      <c r="B107">
        <f>B67*10000/B62</f>
        <v>0.09052366072886203</v>
      </c>
      <c r="C107">
        <f>C67*10000/C62</f>
        <v>-0.24195867531584953</v>
      </c>
      <c r="D107">
        <f>D67*10000/D62</f>
        <v>-0.1469898863556331</v>
      </c>
      <c r="E107">
        <f>E67*10000/E62</f>
        <v>0.03850425748543514</v>
      </c>
      <c r="F107">
        <f>F67*10000/F62</f>
        <v>-0.18906044242695583</v>
      </c>
      <c r="G107">
        <f>AVERAGE(C107:E107)</f>
        <v>-0.11681476806201584</v>
      </c>
      <c r="H107">
        <f>STDEV(C107:E107)</f>
        <v>0.1426456010254078</v>
      </c>
      <c r="I107">
        <f>(B107*B4+C107*C4+D107*D4+E107*E4+F107*F4)/SUM(B4:F4)</f>
        <v>-0.0965677112805819</v>
      </c>
      <c r="K107">
        <f>(LN(H107)+LN(H127))/2-LN(K114*K115^7)</f>
        <v>-3.549473090814732</v>
      </c>
    </row>
    <row r="108" spans="1:9" ht="12.75">
      <c r="A108" t="s">
        <v>71</v>
      </c>
      <c r="B108">
        <f>B68*10000/B62</f>
        <v>-0.11503806200627091</v>
      </c>
      <c r="C108">
        <f>C68*10000/C62</f>
        <v>-0.03841265610677453</v>
      </c>
      <c r="D108">
        <f>D68*10000/D62</f>
        <v>-0.09688493067694148</v>
      </c>
      <c r="E108">
        <f>E68*10000/E62</f>
        <v>-0.01592956530854068</v>
      </c>
      <c r="F108">
        <f>F68*10000/F62</f>
        <v>-0.19636144826558996</v>
      </c>
      <c r="G108">
        <f>AVERAGE(C108:E108)</f>
        <v>-0.05040905069741889</v>
      </c>
      <c r="H108">
        <f>STDEV(C108:E108)</f>
        <v>0.041789686620787775</v>
      </c>
      <c r="I108">
        <f>(B108*B4+C108*C4+D108*D4+E108*E4+F108*F4)/SUM(B4:F4)</f>
        <v>-0.07925970391743957</v>
      </c>
    </row>
    <row r="109" spans="1:9" ht="12.75">
      <c r="A109" t="s">
        <v>72</v>
      </c>
      <c r="B109">
        <f>B69*10000/B62</f>
        <v>0.05527140036687048</v>
      </c>
      <c r="C109">
        <f>C69*10000/C62</f>
        <v>0.13223788412797488</v>
      </c>
      <c r="D109">
        <f>D69*10000/D62</f>
        <v>0.16667918614153565</v>
      </c>
      <c r="E109">
        <f>E69*10000/E62</f>
        <v>0.11625319860574512</v>
      </c>
      <c r="F109">
        <f>F69*10000/F62</f>
        <v>0.09764190710689993</v>
      </c>
      <c r="G109">
        <f>AVERAGE(C109:E109)</f>
        <v>0.13839008962508523</v>
      </c>
      <c r="H109">
        <f>STDEV(C109:E109)</f>
        <v>0.025769793928142524</v>
      </c>
      <c r="I109">
        <f>(B109*B4+C109*C4+D109*D4+E109*E4+F109*F4)/SUM(B4:F4)</f>
        <v>0.12094156586403607</v>
      </c>
    </row>
    <row r="110" spans="1:11" ht="12.75">
      <c r="A110" t="s">
        <v>73</v>
      </c>
      <c r="B110">
        <f>B70*10000/B62</f>
        <v>-0.29130764351173094</v>
      </c>
      <c r="C110">
        <f>C70*10000/C62</f>
        <v>-0.053368285734922104</v>
      </c>
      <c r="D110">
        <f>D70*10000/D62</f>
        <v>-0.03657191034791567</v>
      </c>
      <c r="E110">
        <f>E70*10000/E62</f>
        <v>-0.07702547419396523</v>
      </c>
      <c r="F110">
        <f>F70*10000/F62</f>
        <v>-0.32034228720467095</v>
      </c>
      <c r="G110">
        <f>AVERAGE(C110:E110)</f>
        <v>-0.055655223425600996</v>
      </c>
      <c r="H110">
        <f>STDEV(C110:E110)</f>
        <v>0.0203235151969926</v>
      </c>
      <c r="I110">
        <f>(B110*B4+C110*C4+D110*D4+E110*E4+F110*F4)/SUM(B4:F4)</f>
        <v>-0.12507640930044345</v>
      </c>
      <c r="K110">
        <f>EXP(AVERAGE(K103:K107))</f>
        <v>0.022938812624281223</v>
      </c>
    </row>
    <row r="111" spans="1:9" ht="12.75">
      <c r="A111" t="s">
        <v>74</v>
      </c>
      <c r="B111">
        <f>B71*10000/B62</f>
        <v>0.049445580853004975</v>
      </c>
      <c r="C111">
        <f>C71*10000/C62</f>
        <v>-0.029744084982023924</v>
      </c>
      <c r="D111">
        <f>D71*10000/D62</f>
        <v>-0.0598562256424615</v>
      </c>
      <c r="E111">
        <f>E71*10000/E62</f>
        <v>-0.05278678264151278</v>
      </c>
      <c r="F111">
        <f>F71*10000/F62</f>
        <v>-0.05514238762674735</v>
      </c>
      <c r="G111">
        <f>AVERAGE(C111:E111)</f>
        <v>-0.047462364421999394</v>
      </c>
      <c r="H111">
        <f>STDEV(C111:E111)</f>
        <v>0.015746343252346223</v>
      </c>
      <c r="I111">
        <f>(B111*B4+C111*C4+D111*D4+E111*E4+F111*F4)/SUM(B4:F4)</f>
        <v>-0.03450392309934989</v>
      </c>
    </row>
    <row r="112" spans="1:9" ht="12.75">
      <c r="A112" t="s">
        <v>75</v>
      </c>
      <c r="B112">
        <f>B72*10000/B62</f>
        <v>-0.061240608469840245</v>
      </c>
      <c r="C112">
        <f>C72*10000/C62</f>
        <v>-5.475056858048816E-05</v>
      </c>
      <c r="D112">
        <f>D72*10000/D62</f>
        <v>-0.02578046496911896</v>
      </c>
      <c r="E112">
        <f>E72*10000/E62</f>
        <v>-0.03658553394379152</v>
      </c>
      <c r="F112">
        <f>F72*10000/F62</f>
        <v>-0.06685957066372965</v>
      </c>
      <c r="G112">
        <f>AVERAGE(C112:E112)</f>
        <v>-0.020806916493830322</v>
      </c>
      <c r="H112">
        <f>STDEV(C112:E112)</f>
        <v>0.018766370768709732</v>
      </c>
      <c r="I112">
        <f>(B112*B4+C112*C4+D112*D4+E112*E4+F112*F4)/SUM(B4:F4)</f>
        <v>-0.03280175264757845</v>
      </c>
    </row>
    <row r="113" spans="1:9" ht="12.75">
      <c r="A113" t="s">
        <v>76</v>
      </c>
      <c r="B113">
        <f>B73*10000/B62</f>
        <v>-0.027381148297092366</v>
      </c>
      <c r="C113">
        <f>C73*10000/C62</f>
        <v>-0.018050078586467563</v>
      </c>
      <c r="D113">
        <f>D73*10000/D62</f>
        <v>0.005664297081453661</v>
      </c>
      <c r="E113">
        <f>E73*10000/E62</f>
        <v>0.015251049742741564</v>
      </c>
      <c r="F113">
        <f>F73*10000/F62</f>
        <v>-0.0198116936344445</v>
      </c>
      <c r="G113">
        <f>AVERAGE(C113:E113)</f>
        <v>0.0009550894125758876</v>
      </c>
      <c r="H113">
        <f>STDEV(C113:E113)</f>
        <v>0.017142746706729252</v>
      </c>
      <c r="I113">
        <f>(B113*B4+C113*C4+D113*D4+E113*E4+F113*F4)/SUM(B4:F4)</f>
        <v>-0.005913998380979233</v>
      </c>
    </row>
    <row r="114" spans="1:11" ht="12.75">
      <c r="A114" t="s">
        <v>77</v>
      </c>
      <c r="B114">
        <f>B74*10000/B62</f>
        <v>-0.19300137882229426</v>
      </c>
      <c r="C114">
        <f>C74*10000/C62</f>
        <v>-0.18465525625705667</v>
      </c>
      <c r="D114">
        <f>D74*10000/D62</f>
        <v>-0.18142550541912736</v>
      </c>
      <c r="E114">
        <f>E74*10000/E62</f>
        <v>-0.17784987182435125</v>
      </c>
      <c r="F114">
        <f>F74*10000/F62</f>
        <v>-0.14750453708623956</v>
      </c>
      <c r="G114">
        <f>AVERAGE(C114:E114)</f>
        <v>-0.1813102111668451</v>
      </c>
      <c r="H114">
        <f>STDEV(C114:E114)</f>
        <v>0.00340415685488787</v>
      </c>
      <c r="I114">
        <f>(B114*B4+C114*C4+D114*D4+E114*E4+F114*F4)/SUM(B4:F4)</f>
        <v>-0.1784743293583637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-0.0014704104199480391</v>
      </c>
      <c r="C115">
        <f>C75*10000/C62</f>
        <v>-0.0032245548459103393</v>
      </c>
      <c r="D115">
        <f>D75*10000/D62</f>
        <v>-0.006586828351274972</v>
      </c>
      <c r="E115">
        <f>E75*10000/E62</f>
        <v>-0.011390837073899958</v>
      </c>
      <c r="F115">
        <f>F75*10000/F62</f>
        <v>-0.008541417193387487</v>
      </c>
      <c r="G115">
        <f>AVERAGE(C115:E115)</f>
        <v>-0.0070674067570284235</v>
      </c>
      <c r="H115">
        <f>STDEV(C115:E115)</f>
        <v>0.0041042975111280815</v>
      </c>
      <c r="I115">
        <f>(B115*B4+C115*C4+D115*D4+E115*E4+F115*F4)/SUM(B4:F4)</f>
        <v>-0.006456749790436905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334.20065282508915</v>
      </c>
      <c r="C122">
        <f>C82*10000/C62</f>
        <v>144.4379156148411</v>
      </c>
      <c r="D122">
        <f>D82*10000/D62</f>
        <v>-23.11285217120572</v>
      </c>
      <c r="E122">
        <f>E82*10000/E62</f>
        <v>-163.92832573225144</v>
      </c>
      <c r="F122">
        <f>F82*10000/F62</f>
        <v>-283.73544821305796</v>
      </c>
      <c r="G122">
        <f>AVERAGE(C122:E122)</f>
        <v>-14.201087429538683</v>
      </c>
      <c r="H122">
        <f>STDEV(C122:E122)</f>
        <v>154.37616190248235</v>
      </c>
      <c r="I122">
        <f>(B122*B4+C122*C4+D122*D4+E122*E4+F122*F4)/SUM(B4:F4)</f>
        <v>0.02163670321547734</v>
      </c>
    </row>
    <row r="123" spans="1:9" ht="12.75">
      <c r="A123" t="s">
        <v>81</v>
      </c>
      <c r="B123">
        <f>B83*10000/B62</f>
        <v>0.31299565717307826</v>
      </c>
      <c r="C123">
        <f>C83*10000/C62</f>
        <v>0.9943621953197229</v>
      </c>
      <c r="D123">
        <f>D83*10000/D62</f>
        <v>1.361490363672388</v>
      </c>
      <c r="E123">
        <f>E83*10000/E62</f>
        <v>2.5740187575242364</v>
      </c>
      <c r="F123">
        <f>F83*10000/F62</f>
        <v>7.79920835097933</v>
      </c>
      <c r="G123">
        <f>AVERAGE(C123:E123)</f>
        <v>1.6432904388387826</v>
      </c>
      <c r="H123">
        <f>STDEV(C123:E123)</f>
        <v>0.8266723506939037</v>
      </c>
      <c r="I123">
        <f>(B123*B4+C123*C4+D123*D4+E123*E4+F123*F4)/SUM(B4:F4)</f>
        <v>2.2749557976551804</v>
      </c>
    </row>
    <row r="124" spans="1:9" ht="12.75">
      <c r="A124" t="s">
        <v>82</v>
      </c>
      <c r="B124">
        <f>B84*10000/B62</f>
        <v>-0.12350036664239425</v>
      </c>
      <c r="C124">
        <f>C84*10000/C62</f>
        <v>-0.350868588621004</v>
      </c>
      <c r="D124">
        <f>D84*10000/D62</f>
        <v>-0.5267223332664085</v>
      </c>
      <c r="E124">
        <f>E84*10000/E62</f>
        <v>0.41556236518377093</v>
      </c>
      <c r="F124">
        <f>F84*10000/F62</f>
        <v>0.2870000605030006</v>
      </c>
      <c r="G124">
        <f>AVERAGE(C124:E124)</f>
        <v>-0.15400951890121387</v>
      </c>
      <c r="H124">
        <f>STDEV(C124:E124)</f>
        <v>0.5010391533917706</v>
      </c>
      <c r="I124">
        <f>(B124*B4+C124*C4+D124*D4+E124*E4+F124*F4)/SUM(B4:F4)</f>
        <v>-0.09058916501924562</v>
      </c>
    </row>
    <row r="125" spans="1:9" ht="12.75">
      <c r="A125" t="s">
        <v>83</v>
      </c>
      <c r="B125">
        <f>B85*10000/B62</f>
        <v>-0.27353028988970735</v>
      </c>
      <c r="C125">
        <f>C85*10000/C62</f>
        <v>0.12499445585862076</v>
      </c>
      <c r="D125">
        <f>D85*10000/D62</f>
        <v>0.009487943009458929</v>
      </c>
      <c r="E125">
        <f>E85*10000/E62</f>
        <v>0.1276375403209897</v>
      </c>
      <c r="F125">
        <f>F85*10000/F62</f>
        <v>-1.3551041746758619</v>
      </c>
      <c r="G125">
        <f>AVERAGE(C125:E125)</f>
        <v>0.08737331306302314</v>
      </c>
      <c r="H125">
        <f>STDEV(C125:E125)</f>
        <v>0.06746365410466794</v>
      </c>
      <c r="I125">
        <f>(B125*B4+C125*C4+D125*D4+E125*E4+F125*F4)/SUM(B4:F4)</f>
        <v>-0.15770039364460406</v>
      </c>
    </row>
    <row r="126" spans="1:9" ht="12.75">
      <c r="A126" t="s">
        <v>84</v>
      </c>
      <c r="B126">
        <f>B86*10000/B62</f>
        <v>1.6848179118831186</v>
      </c>
      <c r="C126">
        <f>C86*10000/C62</f>
        <v>1.1095234380808958</v>
      </c>
      <c r="D126">
        <f>D86*10000/D62</f>
        <v>0.12954876242950694</v>
      </c>
      <c r="E126">
        <f>E86*10000/E62</f>
        <v>0.35143606025141116</v>
      </c>
      <c r="F126">
        <f>F86*10000/F62</f>
        <v>0.5430971199383893</v>
      </c>
      <c r="G126">
        <f>AVERAGE(C126:E126)</f>
        <v>0.5301694202539379</v>
      </c>
      <c r="H126">
        <f>STDEV(C126:E126)</f>
        <v>0.5138548449833434</v>
      </c>
      <c r="I126">
        <f>(B126*B4+C126*C4+D126*D4+E126*E4+F126*F4)/SUM(B4:F4)</f>
        <v>0.6985809357190641</v>
      </c>
    </row>
    <row r="127" spans="1:9" ht="12.75">
      <c r="A127" t="s">
        <v>85</v>
      </c>
      <c r="B127">
        <f>B87*10000/B62</f>
        <v>-0.15350069920482987</v>
      </c>
      <c r="C127">
        <f>C87*10000/C62</f>
        <v>0.32079431286044047</v>
      </c>
      <c r="D127">
        <f>D87*10000/D62</f>
        <v>0.18558385167421967</v>
      </c>
      <c r="E127">
        <f>E87*10000/E62</f>
        <v>0.4237325186893481</v>
      </c>
      <c r="F127">
        <f>F87*10000/F62</f>
        <v>0.1472718945497675</v>
      </c>
      <c r="G127">
        <f>AVERAGE(C127:E127)</f>
        <v>0.31003689440800275</v>
      </c>
      <c r="H127">
        <f>STDEV(C127:E127)</f>
        <v>0.1194382201771748</v>
      </c>
      <c r="I127">
        <f>(B127*B4+C127*C4+D127*D4+E127*E4+F127*F4)/SUM(B4:F4)</f>
        <v>0.22137801573943303</v>
      </c>
    </row>
    <row r="128" spans="1:9" ht="12.75">
      <c r="A128" t="s">
        <v>86</v>
      </c>
      <c r="B128">
        <f>B88*10000/B62</f>
        <v>-0.040705849601125846</v>
      </c>
      <c r="C128">
        <f>C88*10000/C62</f>
        <v>-0.034538083405502476</v>
      </c>
      <c r="D128">
        <f>D88*10000/D62</f>
        <v>-0.13173021026101317</v>
      </c>
      <c r="E128">
        <f>E88*10000/E62</f>
        <v>-0.04313386003175819</v>
      </c>
      <c r="F128">
        <f>F88*10000/F62</f>
        <v>-0.28244843626565375</v>
      </c>
      <c r="G128">
        <f>AVERAGE(C128:E128)</f>
        <v>-0.0698007178994246</v>
      </c>
      <c r="H128">
        <f>STDEV(C128:E128)</f>
        <v>0.05380444556052189</v>
      </c>
      <c r="I128">
        <f>(B128*B4+C128*C4+D128*D4+E128*E4+F128*F4)/SUM(B4:F4)</f>
        <v>-0.09404802163759986</v>
      </c>
    </row>
    <row r="129" spans="1:9" ht="12.75">
      <c r="A129" t="s">
        <v>87</v>
      </c>
      <c r="B129">
        <f>B89*10000/B62</f>
        <v>0.03109225454615206</v>
      </c>
      <c r="C129">
        <f>C89*10000/C62</f>
        <v>0.04832275412398864</v>
      </c>
      <c r="D129">
        <f>D89*10000/D62</f>
        <v>0.018114417798578034</v>
      </c>
      <c r="E129">
        <f>E89*10000/E62</f>
        <v>0.011675663940244267</v>
      </c>
      <c r="F129">
        <f>F89*10000/F62</f>
        <v>-0.015028857492872688</v>
      </c>
      <c r="G129">
        <f>AVERAGE(C129:E129)</f>
        <v>0.026037611954270318</v>
      </c>
      <c r="H129">
        <f>STDEV(C129:E129)</f>
        <v>0.01956617129014949</v>
      </c>
      <c r="I129">
        <f>(B129*B4+C129*C4+D129*D4+E129*E4+F129*F4)/SUM(B4:F4)</f>
        <v>0.021274303392222867</v>
      </c>
    </row>
    <row r="130" spans="1:9" ht="12.75">
      <c r="A130" t="s">
        <v>88</v>
      </c>
      <c r="B130">
        <f>B90*10000/B62</f>
        <v>0.061557737446841836</v>
      </c>
      <c r="C130">
        <f>C90*10000/C62</f>
        <v>0.1047946563979145</v>
      </c>
      <c r="D130">
        <f>D90*10000/D62</f>
        <v>0.11184801104574864</v>
      </c>
      <c r="E130">
        <f>E90*10000/E62</f>
        <v>0.1312112614790177</v>
      </c>
      <c r="F130">
        <f>F90*10000/F62</f>
        <v>0.4396997730448556</v>
      </c>
      <c r="G130">
        <f>AVERAGE(C130:E130)</f>
        <v>0.11595130964089362</v>
      </c>
      <c r="H130">
        <f>STDEV(C130:E130)</f>
        <v>0.01367797684321156</v>
      </c>
      <c r="I130">
        <f>(B130*B4+C130*C4+D130*D4+E130*E4+F130*F4)/SUM(B4:F4)</f>
        <v>0.1514188539016398</v>
      </c>
    </row>
    <row r="131" spans="1:9" ht="12.75">
      <c r="A131" t="s">
        <v>89</v>
      </c>
      <c r="B131">
        <f>B91*10000/B62</f>
        <v>-0.004437023688804159</v>
      </c>
      <c r="C131">
        <f>C91*10000/C62</f>
        <v>0.0383850505452099</v>
      </c>
      <c r="D131">
        <f>D91*10000/D62</f>
        <v>0.014676622316885707</v>
      </c>
      <c r="E131">
        <f>E91*10000/E62</f>
        <v>0.04075144844480093</v>
      </c>
      <c r="F131">
        <f>F91*10000/F62</f>
        <v>-0.007373281865360678</v>
      </c>
      <c r="G131">
        <f>AVERAGE(C131:E131)</f>
        <v>0.031271040435632176</v>
      </c>
      <c r="H131">
        <f>STDEV(C131:E131)</f>
        <v>0.014419812560488887</v>
      </c>
      <c r="I131">
        <f>(B131*B4+C131*C4+D131*D4+E131*E4+F131*F4)/SUM(B4:F4)</f>
        <v>0.02094922212198965</v>
      </c>
    </row>
    <row r="132" spans="1:9" ht="12.75">
      <c r="A132" t="s">
        <v>90</v>
      </c>
      <c r="B132">
        <f>B92*10000/B62</f>
        <v>-0.022652218368926256</v>
      </c>
      <c r="C132">
        <f>C92*10000/C62</f>
        <v>-0.0073765915449649925</v>
      </c>
      <c r="D132">
        <f>D92*10000/D62</f>
        <v>-0.02020940982066308</v>
      </c>
      <c r="E132">
        <f>E92*10000/E62</f>
        <v>-0.027366850698133133</v>
      </c>
      <c r="F132">
        <f>F92*10000/F62</f>
        <v>-0.0761030365665172</v>
      </c>
      <c r="G132">
        <f>AVERAGE(C132:E132)</f>
        <v>-0.018317617354587066</v>
      </c>
      <c r="H132">
        <f>STDEV(C132:E132)</f>
        <v>0.010128512936444928</v>
      </c>
      <c r="I132">
        <f>(B132*B4+C132*C4+D132*D4+E132*E4+F132*F4)/SUM(B4:F4)</f>
        <v>-0.0266739078817601</v>
      </c>
    </row>
    <row r="133" spans="1:9" ht="12.75">
      <c r="A133" t="s">
        <v>91</v>
      </c>
      <c r="B133">
        <f>B93*10000/B62</f>
        <v>0.08203566721109763</v>
      </c>
      <c r="C133">
        <f>C93*10000/C62</f>
        <v>0.08847655326719649</v>
      </c>
      <c r="D133">
        <f>D93*10000/D62</f>
        <v>0.07651436421947432</v>
      </c>
      <c r="E133">
        <f>E93*10000/E62</f>
        <v>0.08543292136480864</v>
      </c>
      <c r="F133">
        <f>F93*10000/F62</f>
        <v>0.04674368177101382</v>
      </c>
      <c r="G133">
        <f>AVERAGE(C133:E133)</f>
        <v>0.08347461295049315</v>
      </c>
      <c r="H133">
        <f>STDEV(C133:E133)</f>
        <v>0.006216889944943892</v>
      </c>
      <c r="I133">
        <f>(B133*B4+C133*C4+D133*D4+E133*E4+F133*F4)/SUM(B4:F4)</f>
        <v>0.0783531822327744</v>
      </c>
    </row>
    <row r="134" spans="1:9" ht="12.75">
      <c r="A134" t="s">
        <v>92</v>
      </c>
      <c r="B134">
        <f>B94*10000/B62</f>
        <v>-0.030107119451945132</v>
      </c>
      <c r="C134">
        <f>C94*10000/C62</f>
        <v>-0.01359635007561773</v>
      </c>
      <c r="D134">
        <f>D94*10000/D62</f>
        <v>0.012609516964589517</v>
      </c>
      <c r="E134">
        <f>E94*10000/E62</f>
        <v>0.03646186530278674</v>
      </c>
      <c r="F134">
        <f>F94*10000/F62</f>
        <v>0.011256502896764409</v>
      </c>
      <c r="G134">
        <f>AVERAGE(C134:E134)</f>
        <v>0.011825010730586177</v>
      </c>
      <c r="H134">
        <f>STDEV(C134:E134)</f>
        <v>0.025038327005634284</v>
      </c>
      <c r="I134">
        <f>(B134*B4+C134*C4+D134*D4+E134*E4+F134*F4)/SUM(B4:F4)</f>
        <v>0.005696341798725746</v>
      </c>
    </row>
    <row r="135" spans="1:9" ht="12.75">
      <c r="A135" t="s">
        <v>93</v>
      </c>
      <c r="B135">
        <f>B95*10000/B62</f>
        <v>-0.0010517708698035578</v>
      </c>
      <c r="C135">
        <f>C95*10000/C62</f>
        <v>-0.0038978400665330977</v>
      </c>
      <c r="D135">
        <f>D95*10000/D62</f>
        <v>-0.00306507104479288</v>
      </c>
      <c r="E135">
        <f>E95*10000/E62</f>
        <v>-0.0011220957117539048</v>
      </c>
      <c r="F135">
        <f>F95*10000/F62</f>
        <v>0.0001026214261107945</v>
      </c>
      <c r="G135">
        <f>AVERAGE(C135:E135)</f>
        <v>-0.0026950022743599607</v>
      </c>
      <c r="H135">
        <f>STDEV(C135:E135)</f>
        <v>0.0014243954338277827</v>
      </c>
      <c r="I135">
        <f>(B135*B4+C135*C4+D135*D4+E135*E4+F135*F4)/SUM(B4:F4)</f>
        <v>-0.0020836141045189795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2004-03-08T07:34:32Z</cp:lastPrinted>
  <dcterms:created xsi:type="dcterms:W3CDTF">2004-03-08T07:34:32Z</dcterms:created>
  <dcterms:modified xsi:type="dcterms:W3CDTF">2004-03-08T08:28:59Z</dcterms:modified>
  <cp:category/>
  <cp:version/>
  <cp:contentType/>
  <cp:contentStatus/>
</cp:coreProperties>
</file>