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<sst xmlns="http://schemas.openxmlformats.org/spreadsheetml/2006/main" count="202" uniqueCount="97">
  <si>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15/04/2004       09:11:40</t>
  </si>
  <si>
    <t>SIEGMUND</t>
  </si>
  <si>
    <t>HCMQAP217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</si>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</sst>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0708085"/>
        <c:axId val="30828446"/>
      </c:lineChart>
      <c:catAx>
        <c:axId val="407080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0828446"/>
        <c:crosses val="autoZero"/>
        <c:auto val="1"/>
        <c:lblOffset val="100"/>
        <c:noMultiLvlLbl val="0"/>
      </c:catAx>
      <c:valAx>
        <c:axId val="30828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070808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-0.002257</v>
      </c>
      <c r="C4" s="13">
        <v>-0.003751</v>
      </c>
      <c r="D4" s="13">
        <v>-0.003751</v>
      </c>
      <c r="E4" s="13">
        <v>-0.003751</v>
      </c>
      <c r="F4" s="24">
        <v>-0.002081</v>
      </c>
      <c r="G4" s="34">
        <v>-0.011691</v>
      </c>
    </row>
    <row r="5" spans="1:7" ht="12.75" thickBot="1">
      <c r="A5" s="44" t="s">
        <v>13</v>
      </c>
      <c r="B5" s="45">
        <v>8.83719</v>
      </c>
      <c r="C5" s="46">
        <v>3.198807</v>
      </c>
      <c r="D5" s="46">
        <v>-1.545901</v>
      </c>
      <c r="E5" s="46">
        <v>-3.79825</v>
      </c>
      <c r="F5" s="47">
        <v>-5.760735</v>
      </c>
      <c r="G5" s="48">
        <v>3.297969</v>
      </c>
    </row>
    <row r="6" spans="1:7" ht="12.75" thickTop="1">
      <c r="A6" s="6" t="s">
        <v>14</v>
      </c>
      <c r="B6" s="39">
        <v>-11.16383</v>
      </c>
      <c r="C6" s="40">
        <v>-58.98834</v>
      </c>
      <c r="D6" s="40">
        <v>40.14605</v>
      </c>
      <c r="E6" s="40">
        <v>3.328362</v>
      </c>
      <c r="F6" s="41">
        <v>40.09968</v>
      </c>
      <c r="G6" s="42">
        <v>-7.072981E-05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1.750548</v>
      </c>
      <c r="C8" s="14">
        <v>-2.798419</v>
      </c>
      <c r="D8" s="14">
        <v>-2.416272</v>
      </c>
      <c r="E8" s="14">
        <v>-1.493426</v>
      </c>
      <c r="F8" s="25">
        <v>-4.628362</v>
      </c>
      <c r="G8" s="35">
        <v>-1.978194</v>
      </c>
    </row>
    <row r="9" spans="1:7" ht="12">
      <c r="A9" s="20" t="s">
        <v>17</v>
      </c>
      <c r="B9" s="29">
        <v>0.6610691</v>
      </c>
      <c r="C9" s="14">
        <v>1.042863</v>
      </c>
      <c r="D9" s="14">
        <v>0.03699065</v>
      </c>
      <c r="E9" s="14">
        <v>0.5937654</v>
      </c>
      <c r="F9" s="25">
        <v>-1.036339</v>
      </c>
      <c r="G9" s="35">
        <v>0.3600936</v>
      </c>
    </row>
    <row r="10" spans="1:7" ht="12">
      <c r="A10" s="20" t="s">
        <v>18</v>
      </c>
      <c r="B10" s="29">
        <v>0.2494564</v>
      </c>
      <c r="C10" s="14">
        <v>1.807622</v>
      </c>
      <c r="D10" s="14">
        <v>1.769875</v>
      </c>
      <c r="E10" s="14">
        <v>0.9197486</v>
      </c>
      <c r="F10" s="25">
        <v>0.1445976</v>
      </c>
      <c r="G10" s="35">
        <v>1.137437</v>
      </c>
    </row>
    <row r="11" spans="1:7" ht="12">
      <c r="A11" s="21" t="s">
        <v>19</v>
      </c>
      <c r="B11" s="31">
        <v>2.3918</v>
      </c>
      <c r="C11" s="16">
        <v>2.40711</v>
      </c>
      <c r="D11" s="16">
        <v>2.182281</v>
      </c>
      <c r="E11" s="16">
        <v>2.311526</v>
      </c>
      <c r="F11" s="27">
        <v>12.58205</v>
      </c>
      <c r="G11" s="37">
        <v>3.685668</v>
      </c>
    </row>
    <row r="12" spans="1:7" ht="12">
      <c r="A12" s="20" t="s">
        <v>20</v>
      </c>
      <c r="B12" s="29">
        <v>0.4771982</v>
      </c>
      <c r="C12" s="14">
        <v>0.5475529</v>
      </c>
      <c r="D12" s="14">
        <v>-0.02982499</v>
      </c>
      <c r="E12" s="14">
        <v>0.4718871</v>
      </c>
      <c r="F12" s="25">
        <v>0.1337702</v>
      </c>
      <c r="G12" s="35">
        <v>0.3250545</v>
      </c>
    </row>
    <row r="13" spans="1:7" ht="12">
      <c r="A13" s="20" t="s">
        <v>21</v>
      </c>
      <c r="B13" s="29">
        <v>0.06985398</v>
      </c>
      <c r="C13" s="14">
        <v>0.252818</v>
      </c>
      <c r="D13" s="14">
        <v>-0.1304801</v>
      </c>
      <c r="E13" s="14">
        <v>0.1068403</v>
      </c>
      <c r="F13" s="25">
        <v>0.1237199</v>
      </c>
      <c r="G13" s="35">
        <v>0.08176994</v>
      </c>
    </row>
    <row r="14" spans="1:7" ht="12">
      <c r="A14" s="20" t="s">
        <v>22</v>
      </c>
      <c r="B14" s="29">
        <v>0.06044844</v>
      </c>
      <c r="C14" s="14">
        <v>0.1069194</v>
      </c>
      <c r="D14" s="14">
        <v>0.1204592</v>
      </c>
      <c r="E14" s="14">
        <v>0.12645</v>
      </c>
      <c r="F14" s="25">
        <v>0.02474779</v>
      </c>
      <c r="G14" s="35">
        <v>0.09718317</v>
      </c>
    </row>
    <row r="15" spans="1:7" ht="12">
      <c r="A15" s="21" t="s">
        <v>23</v>
      </c>
      <c r="B15" s="31">
        <v>-0.3971141</v>
      </c>
      <c r="C15" s="16">
        <v>-0.09908118</v>
      </c>
      <c r="D15" s="16">
        <v>-0.08888919</v>
      </c>
      <c r="E15" s="16">
        <v>-0.1095394</v>
      </c>
      <c r="F15" s="27">
        <v>-0.4395259</v>
      </c>
      <c r="G15" s="37">
        <v>-0.1877203</v>
      </c>
    </row>
    <row r="16" spans="1:7" ht="12">
      <c r="A16" s="20" t="s">
        <v>24</v>
      </c>
      <c r="B16" s="29">
        <v>0.0337915</v>
      </c>
      <c r="C16" s="14">
        <v>0.03311984</v>
      </c>
      <c r="D16" s="14">
        <v>0.002455202</v>
      </c>
      <c r="E16" s="14">
        <v>0.0283487</v>
      </c>
      <c r="F16" s="25">
        <v>0.003959926</v>
      </c>
      <c r="G16" s="35">
        <v>0.02080167</v>
      </c>
    </row>
    <row r="17" spans="1:7" ht="12">
      <c r="A17" s="20" t="s">
        <v>25</v>
      </c>
      <c r="B17" s="29">
        <v>0.001053063</v>
      </c>
      <c r="C17" s="14">
        <v>0.006896905</v>
      </c>
      <c r="D17" s="14">
        <v>-0.005548807</v>
      </c>
      <c r="E17" s="14">
        <v>-0.008632447</v>
      </c>
      <c r="F17" s="25">
        <v>-0.009697893</v>
      </c>
      <c r="G17" s="35">
        <v>-0.002892862</v>
      </c>
    </row>
    <row r="18" spans="1:7" ht="12">
      <c r="A18" s="20" t="s">
        <v>26</v>
      </c>
      <c r="B18" s="29">
        <v>0.02039886</v>
      </c>
      <c r="C18" s="14">
        <v>0.03722865</v>
      </c>
      <c r="D18" s="14">
        <v>0.01124171</v>
      </c>
      <c r="E18" s="14">
        <v>0.01974806</v>
      </c>
      <c r="F18" s="25">
        <v>-0.01035649</v>
      </c>
      <c r="G18" s="35">
        <v>0.01798471</v>
      </c>
    </row>
    <row r="19" spans="1:7" ht="12">
      <c r="A19" s="21" t="s">
        <v>27</v>
      </c>
      <c r="B19" s="31">
        <v>-0.2106843</v>
      </c>
      <c r="C19" s="16">
        <v>-0.1867075</v>
      </c>
      <c r="D19" s="16">
        <v>-0.190165</v>
      </c>
      <c r="E19" s="16">
        <v>-0.1998391</v>
      </c>
      <c r="F19" s="27">
        <v>-0.1512526</v>
      </c>
      <c r="G19" s="37">
        <v>-0.1894372</v>
      </c>
    </row>
    <row r="20" spans="1:7" ht="12.75" thickBot="1">
      <c r="A20" s="44" t="s">
        <v>28</v>
      </c>
      <c r="B20" s="45">
        <v>-0.002153813</v>
      </c>
      <c r="C20" s="46">
        <v>-0.008257538</v>
      </c>
      <c r="D20" s="46">
        <v>-0.006839365</v>
      </c>
      <c r="E20" s="46">
        <v>-0.001456213</v>
      </c>
      <c r="F20" s="47">
        <v>0.0008806478</v>
      </c>
      <c r="G20" s="48">
        <v>-0.004176969</v>
      </c>
    </row>
    <row r="21" spans="1:7" ht="12.75" thickTop="1">
      <c r="A21" s="6" t="s">
        <v>29</v>
      </c>
      <c r="B21" s="39">
        <v>-150.8351</v>
      </c>
      <c r="C21" s="40">
        <v>117.3734</v>
      </c>
      <c r="D21" s="40">
        <v>142.7375</v>
      </c>
      <c r="E21" s="40">
        <v>16.85322</v>
      </c>
      <c r="F21" s="41">
        <v>-335.7091</v>
      </c>
      <c r="G21" s="43">
        <v>-0.0009140787</v>
      </c>
    </row>
    <row r="22" spans="1:7" ht="12">
      <c r="A22" s="20" t="s">
        <v>30</v>
      </c>
      <c r="B22" s="29">
        <v>176.7622</v>
      </c>
      <c r="C22" s="14">
        <v>63.97701</v>
      </c>
      <c r="D22" s="14">
        <v>-30.91811</v>
      </c>
      <c r="E22" s="14">
        <v>-75.96646</v>
      </c>
      <c r="F22" s="25">
        <v>-115.2198</v>
      </c>
      <c r="G22" s="36">
        <v>0</v>
      </c>
    </row>
    <row r="23" spans="1:7" ht="12">
      <c r="A23" s="20" t="s">
        <v>31</v>
      </c>
      <c r="B23" s="29">
        <v>-1.371466</v>
      </c>
      <c r="C23" s="14">
        <v>0.1035681</v>
      </c>
      <c r="D23" s="14">
        <v>-0.7045946</v>
      </c>
      <c r="E23" s="14">
        <v>-1.860034</v>
      </c>
      <c r="F23" s="25">
        <v>4.163897</v>
      </c>
      <c r="G23" s="35">
        <v>-0.2349996</v>
      </c>
    </row>
    <row r="24" spans="1:7" ht="12">
      <c r="A24" s="20" t="s">
        <v>32</v>
      </c>
      <c r="B24" s="29">
        <v>1.342116</v>
      </c>
      <c r="C24" s="14">
        <v>-1.080318</v>
      </c>
      <c r="D24" s="14">
        <v>1.747528</v>
      </c>
      <c r="E24" s="14">
        <v>-1.26238</v>
      </c>
      <c r="F24" s="25">
        <v>-1.104057</v>
      </c>
      <c r="G24" s="35">
        <v>-0.09633252</v>
      </c>
    </row>
    <row r="25" spans="1:7" ht="12">
      <c r="A25" s="20" t="s">
        <v>33</v>
      </c>
      <c r="B25" s="29">
        <v>-0.2808828</v>
      </c>
      <c r="C25" s="14">
        <v>0.2669399</v>
      </c>
      <c r="D25" s="14">
        <v>-0.05714699</v>
      </c>
      <c r="E25" s="14">
        <v>-0.4520802</v>
      </c>
      <c r="F25" s="25">
        <v>-3.311167</v>
      </c>
      <c r="G25" s="35">
        <v>-0.5407972</v>
      </c>
    </row>
    <row r="26" spans="1:7" ht="12">
      <c r="A26" s="21" t="s">
        <v>34</v>
      </c>
      <c r="B26" s="31">
        <v>1.301166</v>
      </c>
      <c r="C26" s="16">
        <v>-1.08739</v>
      </c>
      <c r="D26" s="16">
        <v>-0.7540299</v>
      </c>
      <c r="E26" s="16">
        <v>0.0686609</v>
      </c>
      <c r="F26" s="27">
        <v>1.87552</v>
      </c>
      <c r="G26" s="37">
        <v>0.01224833</v>
      </c>
    </row>
    <row r="27" spans="1:7" ht="12">
      <c r="A27" s="20" t="s">
        <v>35</v>
      </c>
      <c r="B27" s="29">
        <v>-0.1128612</v>
      </c>
      <c r="C27" s="14">
        <v>0.1427586</v>
      </c>
      <c r="D27" s="14">
        <v>-0.1102564</v>
      </c>
      <c r="E27" s="14">
        <v>-0.4963071</v>
      </c>
      <c r="F27" s="25">
        <v>-0.5207602</v>
      </c>
      <c r="G27" s="35">
        <v>-0.1974077</v>
      </c>
    </row>
    <row r="28" spans="1:7" ht="12">
      <c r="A28" s="20" t="s">
        <v>36</v>
      </c>
      <c r="B28" s="29">
        <v>0.2282163</v>
      </c>
      <c r="C28" s="14">
        <v>0.2988717</v>
      </c>
      <c r="D28" s="14">
        <v>0.04002343</v>
      </c>
      <c r="E28" s="14">
        <v>-0.01712096</v>
      </c>
      <c r="F28" s="25">
        <v>-0.2451718</v>
      </c>
      <c r="G28" s="35">
        <v>0.0777455</v>
      </c>
    </row>
    <row r="29" spans="1:7" ht="12">
      <c r="A29" s="20" t="s">
        <v>37</v>
      </c>
      <c r="B29" s="29">
        <v>0.03369681</v>
      </c>
      <c r="C29" s="14">
        <v>-0.003295434</v>
      </c>
      <c r="D29" s="14">
        <v>-0.1064062</v>
      </c>
      <c r="E29" s="14">
        <v>0.03878582</v>
      </c>
      <c r="F29" s="25">
        <v>0.01012993</v>
      </c>
      <c r="G29" s="35">
        <v>-0.0108238</v>
      </c>
    </row>
    <row r="30" spans="1:7" ht="12">
      <c r="A30" s="21" t="s">
        <v>38</v>
      </c>
      <c r="B30" s="31">
        <v>0.05123158</v>
      </c>
      <c r="C30" s="16">
        <v>-0.03891207</v>
      </c>
      <c r="D30" s="16">
        <v>-0.1220307</v>
      </c>
      <c r="E30" s="16">
        <v>-0.1185288</v>
      </c>
      <c r="F30" s="27">
        <v>0.2239783</v>
      </c>
      <c r="G30" s="37">
        <v>-0.02994139</v>
      </c>
    </row>
    <row r="31" spans="1:7" ht="12">
      <c r="A31" s="20" t="s">
        <v>39</v>
      </c>
      <c r="B31" s="29">
        <v>0.0006826244</v>
      </c>
      <c r="C31" s="14">
        <v>0.01339461</v>
      </c>
      <c r="D31" s="14">
        <v>-0.02429788</v>
      </c>
      <c r="E31" s="14">
        <v>-0.01631789</v>
      </c>
      <c r="F31" s="25">
        <v>-0.0482736</v>
      </c>
      <c r="G31" s="35">
        <v>-0.0128904</v>
      </c>
    </row>
    <row r="32" spans="1:7" ht="12">
      <c r="A32" s="20" t="s">
        <v>40</v>
      </c>
      <c r="B32" s="29">
        <v>-0.0113715</v>
      </c>
      <c r="C32" s="14">
        <v>0.009771162</v>
      </c>
      <c r="D32" s="14">
        <v>-0.04132328</v>
      </c>
      <c r="E32" s="14">
        <v>-0.02833947</v>
      </c>
      <c r="F32" s="25">
        <v>-0.0154243</v>
      </c>
      <c r="G32" s="35">
        <v>-0.01811303</v>
      </c>
    </row>
    <row r="33" spans="1:7" ht="12">
      <c r="A33" s="20" t="s">
        <v>41</v>
      </c>
      <c r="B33" s="29">
        <v>0.04715065</v>
      </c>
      <c r="C33" s="14">
        <v>-0.01522404</v>
      </c>
      <c r="D33" s="14">
        <v>-0.03149763</v>
      </c>
      <c r="E33" s="14">
        <v>-0.00550294</v>
      </c>
      <c r="F33" s="25">
        <v>0.03783502</v>
      </c>
      <c r="G33" s="35">
        <v>-0.0006884564</v>
      </c>
    </row>
    <row r="34" spans="1:7" ht="12">
      <c r="A34" s="21" t="s">
        <v>42</v>
      </c>
      <c r="B34" s="31">
        <v>-0.02526523</v>
      </c>
      <c r="C34" s="16">
        <v>-0.01495106</v>
      </c>
      <c r="D34" s="16">
        <v>-0.01147033</v>
      </c>
      <c r="E34" s="16">
        <v>-0.0006487527</v>
      </c>
      <c r="F34" s="27">
        <v>-0.02078492</v>
      </c>
      <c r="G34" s="37">
        <v>-0.01295866</v>
      </c>
    </row>
    <row r="35" spans="1:7" ht="12.75" thickBot="1">
      <c r="A35" s="22" t="s">
        <v>43</v>
      </c>
      <c r="B35" s="32">
        <v>0.002033739</v>
      </c>
      <c r="C35" s="17">
        <v>0.001494761</v>
      </c>
      <c r="D35" s="17">
        <v>-0.001218874</v>
      </c>
      <c r="E35" s="17">
        <v>0.001586473</v>
      </c>
      <c r="F35" s="28">
        <v>0.003197183</v>
      </c>
      <c r="G35" s="38">
        <v>0.001168896</v>
      </c>
    </row>
    <row r="36" spans="1:7" ht="12">
      <c r="A36" s="4" t="s">
        <v>44</v>
      </c>
      <c r="B36" s="3">
        <v>20.01648</v>
      </c>
      <c r="C36" s="3">
        <v>20.02258</v>
      </c>
      <c r="D36" s="3">
        <v>20.03784</v>
      </c>
      <c r="E36" s="3">
        <v>20.04395</v>
      </c>
      <c r="F36" s="3">
        <v>20.06226</v>
      </c>
      <c r="G36" s="3"/>
    </row>
    <row r="37" spans="1:6" ht="12">
      <c r="A37" s="4" t="s">
        <v>45</v>
      </c>
      <c r="B37" s="2">
        <v>0.3224691</v>
      </c>
      <c r="C37" s="2">
        <v>0.2985636</v>
      </c>
      <c r="D37" s="2">
        <v>0.2888997</v>
      </c>
      <c r="E37" s="2">
        <v>0.2822876</v>
      </c>
      <c r="F37" s="2">
        <v>0.2802531</v>
      </c>
    </row>
    <row r="38" spans="1:7" ht="12">
      <c r="A38" s="4" t="s">
        <v>52</v>
      </c>
      <c r="B38" s="2">
        <v>2.350369E-05</v>
      </c>
      <c r="C38" s="2">
        <v>9.899957E-05</v>
      </c>
      <c r="D38" s="2">
        <v>-6.749741E-05</v>
      </c>
      <c r="E38" s="2">
        <v>0</v>
      </c>
      <c r="F38" s="2">
        <v>-7.473519E-05</v>
      </c>
      <c r="G38" s="2">
        <v>0.0002582887</v>
      </c>
    </row>
    <row r="39" spans="1:7" ht="12.75" thickBot="1">
      <c r="A39" s="4" t="s">
        <v>53</v>
      </c>
      <c r="B39" s="2">
        <v>0.0002560042</v>
      </c>
      <c r="C39" s="2">
        <v>-0.0002001681</v>
      </c>
      <c r="D39" s="2">
        <v>-0.0002428624</v>
      </c>
      <c r="E39" s="2">
        <v>-2.86918E-05</v>
      </c>
      <c r="F39" s="2">
        <v>0.0005698443</v>
      </c>
      <c r="G39" s="2">
        <v>7.230499E-05</v>
      </c>
    </row>
    <row r="40" spans="2:5" ht="12.75" thickBot="1">
      <c r="B40" s="7" t="s">
        <v>46</v>
      </c>
      <c r="C40" s="8">
        <v>-0.003751</v>
      </c>
      <c r="D40" s="18" t="s">
        <v>47</v>
      </c>
      <c r="E40" s="9">
        <v>3.116925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0.003751</v>
      </c>
      <c r="D4">
        <v>0.003751</v>
      </c>
      <c r="E4">
        <v>0.003751</v>
      </c>
      <c r="F4">
        <v>0.002081</v>
      </c>
      <c r="G4">
        <v>0.011691</v>
      </c>
    </row>
    <row r="5" spans="1:7" ht="12.75">
      <c r="A5" t="s">
        <v>13</v>
      </c>
      <c r="B5">
        <v>8.83719</v>
      </c>
      <c r="C5">
        <v>3.198807</v>
      </c>
      <c r="D5">
        <v>-1.545901</v>
      </c>
      <c r="E5">
        <v>-3.79825</v>
      </c>
      <c r="F5">
        <v>-5.760735</v>
      </c>
      <c r="G5">
        <v>3.297969</v>
      </c>
    </row>
    <row r="6" spans="1:7" ht="12.75">
      <c r="A6" t="s">
        <v>14</v>
      </c>
      <c r="B6" s="49">
        <v>-11.16383</v>
      </c>
      <c r="C6" s="49">
        <v>-58.98834</v>
      </c>
      <c r="D6" s="49">
        <v>40.14605</v>
      </c>
      <c r="E6" s="49">
        <v>3.328362</v>
      </c>
      <c r="F6" s="49">
        <v>40.09968</v>
      </c>
      <c r="G6" s="49">
        <v>-7.072981E-05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1.750548</v>
      </c>
      <c r="C8" s="49">
        <v>-2.798419</v>
      </c>
      <c r="D8" s="49">
        <v>-2.416272</v>
      </c>
      <c r="E8" s="49">
        <v>-1.493426</v>
      </c>
      <c r="F8" s="49">
        <v>-4.628362</v>
      </c>
      <c r="G8" s="49">
        <v>-1.978194</v>
      </c>
    </row>
    <row r="9" spans="1:7" ht="12.75">
      <c r="A9" t="s">
        <v>17</v>
      </c>
      <c r="B9" s="49">
        <v>0.6610691</v>
      </c>
      <c r="C9" s="49">
        <v>1.042863</v>
      </c>
      <c r="D9" s="49">
        <v>0.03699065</v>
      </c>
      <c r="E9" s="49">
        <v>0.5937654</v>
      </c>
      <c r="F9" s="49">
        <v>-1.036339</v>
      </c>
      <c r="G9" s="49">
        <v>0.3600936</v>
      </c>
    </row>
    <row r="10" spans="1:7" ht="12.75">
      <c r="A10" t="s">
        <v>18</v>
      </c>
      <c r="B10" s="49">
        <v>0.2494564</v>
      </c>
      <c r="C10" s="49">
        <v>1.807622</v>
      </c>
      <c r="D10" s="49">
        <v>1.769875</v>
      </c>
      <c r="E10" s="49">
        <v>0.9197486</v>
      </c>
      <c r="F10" s="49">
        <v>0.1445976</v>
      </c>
      <c r="G10" s="49">
        <v>1.137437</v>
      </c>
    </row>
    <row r="11" spans="1:7" ht="12.75">
      <c r="A11" t="s">
        <v>19</v>
      </c>
      <c r="B11" s="49">
        <v>2.3918</v>
      </c>
      <c r="C11" s="49">
        <v>2.40711</v>
      </c>
      <c r="D11" s="49">
        <v>2.182281</v>
      </c>
      <c r="E11" s="49">
        <v>2.311526</v>
      </c>
      <c r="F11" s="49">
        <v>12.58205</v>
      </c>
      <c r="G11" s="49">
        <v>3.685668</v>
      </c>
    </row>
    <row r="12" spans="1:7" ht="12.75">
      <c r="A12" t="s">
        <v>20</v>
      </c>
      <c r="B12" s="49">
        <v>0.4771982</v>
      </c>
      <c r="C12" s="49">
        <v>0.5475529</v>
      </c>
      <c r="D12" s="49">
        <v>-0.02982499</v>
      </c>
      <c r="E12" s="49">
        <v>0.4718871</v>
      </c>
      <c r="F12" s="49">
        <v>0.1337702</v>
      </c>
      <c r="G12" s="49">
        <v>0.3250545</v>
      </c>
    </row>
    <row r="13" spans="1:7" ht="12.75">
      <c r="A13" t="s">
        <v>21</v>
      </c>
      <c r="B13" s="49">
        <v>0.06985398</v>
      </c>
      <c r="C13" s="49">
        <v>0.252818</v>
      </c>
      <c r="D13" s="49">
        <v>-0.1304801</v>
      </c>
      <c r="E13" s="49">
        <v>0.1068403</v>
      </c>
      <c r="F13" s="49">
        <v>0.1237199</v>
      </c>
      <c r="G13" s="49">
        <v>0.08176994</v>
      </c>
    </row>
    <row r="14" spans="1:7" ht="12.75">
      <c r="A14" t="s">
        <v>22</v>
      </c>
      <c r="B14" s="49">
        <v>0.06044844</v>
      </c>
      <c r="C14" s="49">
        <v>0.1069194</v>
      </c>
      <c r="D14" s="49">
        <v>0.1204592</v>
      </c>
      <c r="E14" s="49">
        <v>0.12645</v>
      </c>
      <c r="F14" s="49">
        <v>0.02474779</v>
      </c>
      <c r="G14" s="49">
        <v>0.09718317</v>
      </c>
    </row>
    <row r="15" spans="1:7" ht="12.75">
      <c r="A15" t="s">
        <v>23</v>
      </c>
      <c r="B15" s="49">
        <v>-0.3971141</v>
      </c>
      <c r="C15" s="49">
        <v>-0.09908118</v>
      </c>
      <c r="D15" s="49">
        <v>-0.08888919</v>
      </c>
      <c r="E15" s="49">
        <v>-0.1095394</v>
      </c>
      <c r="F15" s="49">
        <v>-0.4395259</v>
      </c>
      <c r="G15" s="49">
        <v>-0.1877203</v>
      </c>
    </row>
    <row r="16" spans="1:7" ht="12.75">
      <c r="A16" t="s">
        <v>24</v>
      </c>
      <c r="B16" s="49">
        <v>0.0337915</v>
      </c>
      <c r="C16" s="49">
        <v>0.03311984</v>
      </c>
      <c r="D16" s="49">
        <v>0.002455202</v>
      </c>
      <c r="E16" s="49">
        <v>0.0283487</v>
      </c>
      <c r="F16" s="49">
        <v>0.003959926</v>
      </c>
      <c r="G16" s="49">
        <v>0.02080167</v>
      </c>
    </row>
    <row r="17" spans="1:7" ht="12.75">
      <c r="A17" t="s">
        <v>25</v>
      </c>
      <c r="B17" s="49">
        <v>0.001053063</v>
      </c>
      <c r="C17" s="49">
        <v>0.006896905</v>
      </c>
      <c r="D17" s="49">
        <v>-0.005548807</v>
      </c>
      <c r="E17" s="49">
        <v>-0.008632447</v>
      </c>
      <c r="F17" s="49">
        <v>-0.009697893</v>
      </c>
      <c r="G17" s="49">
        <v>-0.002892862</v>
      </c>
    </row>
    <row r="18" spans="1:7" ht="12.75">
      <c r="A18" t="s">
        <v>26</v>
      </c>
      <c r="B18" s="49">
        <v>0.02039886</v>
      </c>
      <c r="C18" s="49">
        <v>0.03722865</v>
      </c>
      <c r="D18" s="49">
        <v>0.01124171</v>
      </c>
      <c r="E18" s="49">
        <v>0.01974806</v>
      </c>
      <c r="F18" s="49">
        <v>-0.01035649</v>
      </c>
      <c r="G18" s="49">
        <v>0.01798471</v>
      </c>
    </row>
    <row r="19" spans="1:7" ht="12.75">
      <c r="A19" t="s">
        <v>27</v>
      </c>
      <c r="B19" s="49">
        <v>-0.2106843</v>
      </c>
      <c r="C19" s="49">
        <v>-0.1867075</v>
      </c>
      <c r="D19" s="49">
        <v>-0.190165</v>
      </c>
      <c r="E19" s="49">
        <v>-0.1998391</v>
      </c>
      <c r="F19" s="49">
        <v>-0.1512526</v>
      </c>
      <c r="G19" s="49">
        <v>-0.1894372</v>
      </c>
    </row>
    <row r="20" spans="1:7" ht="12.75">
      <c r="A20" t="s">
        <v>28</v>
      </c>
      <c r="B20" s="49">
        <v>-0.002153813</v>
      </c>
      <c r="C20" s="49">
        <v>-0.008257538</v>
      </c>
      <c r="D20" s="49">
        <v>-0.006839365</v>
      </c>
      <c r="E20" s="49">
        <v>-0.001456213</v>
      </c>
      <c r="F20" s="49">
        <v>0.0008806478</v>
      </c>
      <c r="G20" s="49">
        <v>-0.004176969</v>
      </c>
    </row>
    <row r="21" spans="1:7" ht="12.75">
      <c r="A21" t="s">
        <v>29</v>
      </c>
      <c r="B21" s="49">
        <v>-150.8351</v>
      </c>
      <c r="C21" s="49">
        <v>117.3734</v>
      </c>
      <c r="D21" s="49">
        <v>142.7375</v>
      </c>
      <c r="E21" s="49">
        <v>16.85322</v>
      </c>
      <c r="F21" s="49">
        <v>-335.7091</v>
      </c>
      <c r="G21" s="49">
        <v>-0.0009140787</v>
      </c>
    </row>
    <row r="22" spans="1:7" ht="12.75">
      <c r="A22" t="s">
        <v>30</v>
      </c>
      <c r="B22" s="49">
        <v>176.7622</v>
      </c>
      <c r="C22" s="49">
        <v>63.97701</v>
      </c>
      <c r="D22" s="49">
        <v>-30.91811</v>
      </c>
      <c r="E22" s="49">
        <v>-75.96646</v>
      </c>
      <c r="F22" s="49">
        <v>-115.2198</v>
      </c>
      <c r="G22" s="49">
        <v>0</v>
      </c>
    </row>
    <row r="23" spans="1:7" ht="12.75">
      <c r="A23" t="s">
        <v>31</v>
      </c>
      <c r="B23" s="49">
        <v>-1.371466</v>
      </c>
      <c r="C23" s="49">
        <v>0.1035681</v>
      </c>
      <c r="D23" s="49">
        <v>-0.7045946</v>
      </c>
      <c r="E23" s="49">
        <v>-1.860034</v>
      </c>
      <c r="F23" s="49">
        <v>4.163897</v>
      </c>
      <c r="G23" s="49">
        <v>-0.2349996</v>
      </c>
    </row>
    <row r="24" spans="1:7" ht="12.75">
      <c r="A24" t="s">
        <v>32</v>
      </c>
      <c r="B24" s="49">
        <v>1.342116</v>
      </c>
      <c r="C24" s="49">
        <v>-1.080318</v>
      </c>
      <c r="D24" s="49">
        <v>1.747528</v>
      </c>
      <c r="E24" s="49">
        <v>-1.26238</v>
      </c>
      <c r="F24" s="49">
        <v>-1.104057</v>
      </c>
      <c r="G24" s="49">
        <v>-0.09633252</v>
      </c>
    </row>
    <row r="25" spans="1:7" ht="12.75">
      <c r="A25" t="s">
        <v>33</v>
      </c>
      <c r="B25" s="49">
        <v>-0.2808828</v>
      </c>
      <c r="C25" s="49">
        <v>0.2669399</v>
      </c>
      <c r="D25" s="49">
        <v>-0.05714699</v>
      </c>
      <c r="E25" s="49">
        <v>-0.4520802</v>
      </c>
      <c r="F25" s="49">
        <v>-3.311167</v>
      </c>
      <c r="G25" s="49">
        <v>-0.5407972</v>
      </c>
    </row>
    <row r="26" spans="1:7" ht="12.75">
      <c r="A26" t="s">
        <v>34</v>
      </c>
      <c r="B26" s="49">
        <v>1.301166</v>
      </c>
      <c r="C26" s="49">
        <v>-1.08739</v>
      </c>
      <c r="D26" s="49">
        <v>-0.7540299</v>
      </c>
      <c r="E26" s="49">
        <v>0.0686609</v>
      </c>
      <c r="F26" s="49">
        <v>1.87552</v>
      </c>
      <c r="G26" s="49">
        <v>0.01224833</v>
      </c>
    </row>
    <row r="27" spans="1:7" ht="12.75">
      <c r="A27" t="s">
        <v>35</v>
      </c>
      <c r="B27" s="49">
        <v>-0.1128612</v>
      </c>
      <c r="C27" s="49">
        <v>0.1427586</v>
      </c>
      <c r="D27" s="49">
        <v>-0.1102564</v>
      </c>
      <c r="E27" s="49">
        <v>-0.4963071</v>
      </c>
      <c r="F27" s="49">
        <v>-0.5207602</v>
      </c>
      <c r="G27" s="49">
        <v>-0.1974077</v>
      </c>
    </row>
    <row r="28" spans="1:7" ht="12.75">
      <c r="A28" t="s">
        <v>36</v>
      </c>
      <c r="B28" s="49">
        <v>0.2282163</v>
      </c>
      <c r="C28" s="49">
        <v>0.2988717</v>
      </c>
      <c r="D28" s="49">
        <v>0.04002343</v>
      </c>
      <c r="E28" s="49">
        <v>-0.01712096</v>
      </c>
      <c r="F28" s="49">
        <v>-0.2451718</v>
      </c>
      <c r="G28" s="49">
        <v>0.0777455</v>
      </c>
    </row>
    <row r="29" spans="1:7" ht="12.75">
      <c r="A29" t="s">
        <v>37</v>
      </c>
      <c r="B29" s="49">
        <v>0.03369681</v>
      </c>
      <c r="C29" s="49">
        <v>-0.003295434</v>
      </c>
      <c r="D29" s="49">
        <v>-0.1064062</v>
      </c>
      <c r="E29" s="49">
        <v>0.03878582</v>
      </c>
      <c r="F29" s="49">
        <v>0.01012993</v>
      </c>
      <c r="G29" s="49">
        <v>-0.0108238</v>
      </c>
    </row>
    <row r="30" spans="1:7" ht="12.75">
      <c r="A30" t="s">
        <v>38</v>
      </c>
      <c r="B30" s="49">
        <v>0.05123158</v>
      </c>
      <c r="C30" s="49">
        <v>-0.03891207</v>
      </c>
      <c r="D30" s="49">
        <v>-0.1220307</v>
      </c>
      <c r="E30" s="49">
        <v>-0.1185288</v>
      </c>
      <c r="F30" s="49">
        <v>0.2239783</v>
      </c>
      <c r="G30" s="49">
        <v>-0.02994139</v>
      </c>
    </row>
    <row r="31" spans="1:7" ht="12.75">
      <c r="A31" t="s">
        <v>39</v>
      </c>
      <c r="B31" s="49">
        <v>0.0006826244</v>
      </c>
      <c r="C31" s="49">
        <v>0.01339461</v>
      </c>
      <c r="D31" s="49">
        <v>-0.02429788</v>
      </c>
      <c r="E31" s="49">
        <v>-0.01631789</v>
      </c>
      <c r="F31" s="49">
        <v>-0.0482736</v>
      </c>
      <c r="G31" s="49">
        <v>-0.0128904</v>
      </c>
    </row>
    <row r="32" spans="1:7" ht="12.75">
      <c r="A32" t="s">
        <v>40</v>
      </c>
      <c r="B32" s="49">
        <v>-0.0113715</v>
      </c>
      <c r="C32" s="49">
        <v>0.009771162</v>
      </c>
      <c r="D32" s="49">
        <v>-0.04132328</v>
      </c>
      <c r="E32" s="49">
        <v>-0.02833947</v>
      </c>
      <c r="F32" s="49">
        <v>-0.0154243</v>
      </c>
      <c r="G32" s="49">
        <v>-0.01811303</v>
      </c>
    </row>
    <row r="33" spans="1:7" ht="12.75">
      <c r="A33" t="s">
        <v>41</v>
      </c>
      <c r="B33" s="49">
        <v>0.04715065</v>
      </c>
      <c r="C33" s="49">
        <v>-0.01522404</v>
      </c>
      <c r="D33" s="49">
        <v>-0.03149763</v>
      </c>
      <c r="E33" s="49">
        <v>-0.00550294</v>
      </c>
      <c r="F33" s="49">
        <v>0.03783502</v>
      </c>
      <c r="G33" s="49">
        <v>-0.0006884564</v>
      </c>
    </row>
    <row r="34" spans="1:7" ht="12.75">
      <c r="A34" t="s">
        <v>42</v>
      </c>
      <c r="B34" s="49">
        <v>-0.02526523</v>
      </c>
      <c r="C34" s="49">
        <v>-0.01495106</v>
      </c>
      <c r="D34" s="49">
        <v>-0.01147033</v>
      </c>
      <c r="E34" s="49">
        <v>-0.0006487527</v>
      </c>
      <c r="F34" s="49">
        <v>-0.02078492</v>
      </c>
      <c r="G34" s="49">
        <v>-0.01295866</v>
      </c>
    </row>
    <row r="35" spans="1:7" ht="12.75">
      <c r="A35" t="s">
        <v>43</v>
      </c>
      <c r="B35" s="49">
        <v>0.002033739</v>
      </c>
      <c r="C35" s="49">
        <v>0.001494761</v>
      </c>
      <c r="D35" s="49">
        <v>-0.001218874</v>
      </c>
      <c r="E35" s="49">
        <v>0.001586473</v>
      </c>
      <c r="F35" s="49">
        <v>0.003197183</v>
      </c>
      <c r="G35" s="49">
        <v>0.001168896</v>
      </c>
    </row>
    <row r="36" spans="1:6" ht="12.75">
      <c r="A36" t="s">
        <v>44</v>
      </c>
      <c r="B36" s="49">
        <v>20.01648</v>
      </c>
      <c r="C36" s="49">
        <v>20.02258</v>
      </c>
      <c r="D36" s="49">
        <v>20.03784</v>
      </c>
      <c r="E36" s="49">
        <v>20.04395</v>
      </c>
      <c r="F36" s="49">
        <v>20.06226</v>
      </c>
    </row>
    <row r="37" spans="1:6" ht="12.75">
      <c r="A37" t="s">
        <v>45</v>
      </c>
      <c r="B37" s="49">
        <v>0.3224691</v>
      </c>
      <c r="C37" s="49">
        <v>0.2985636</v>
      </c>
      <c r="D37" s="49">
        <v>0.2888997</v>
      </c>
      <c r="E37" s="49">
        <v>0.2822876</v>
      </c>
      <c r="F37" s="49">
        <v>0.2802531</v>
      </c>
    </row>
    <row r="38" spans="1:7" ht="12.75">
      <c r="A38" t="s">
        <v>54</v>
      </c>
      <c r="B38" s="49">
        <v>2.350369E-05</v>
      </c>
      <c r="C38" s="49">
        <v>9.899957E-05</v>
      </c>
      <c r="D38" s="49">
        <v>-6.749741E-05</v>
      </c>
      <c r="E38" s="49">
        <v>0</v>
      </c>
      <c r="F38" s="49">
        <v>-7.473519E-05</v>
      </c>
      <c r="G38" s="49">
        <v>0.0002582887</v>
      </c>
    </row>
    <row r="39" spans="1:7" ht="12.75">
      <c r="A39" t="s">
        <v>55</v>
      </c>
      <c r="B39" s="49">
        <v>0.0002560042</v>
      </c>
      <c r="C39" s="49">
        <v>-0.0002001681</v>
      </c>
      <c r="D39" s="49">
        <v>-0.0002428624</v>
      </c>
      <c r="E39" s="49">
        <v>-2.86918E-05</v>
      </c>
      <c r="F39" s="49">
        <v>0.0005698443</v>
      </c>
      <c r="G39" s="49">
        <v>7.230499E-05</v>
      </c>
    </row>
    <row r="40" spans="2:5" ht="12.75">
      <c r="B40" t="s">
        <v>46</v>
      </c>
      <c r="C40">
        <v>-0.003751</v>
      </c>
      <c r="D40" t="s">
        <v>47</v>
      </c>
      <c r="E40">
        <v>3.116925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2.3503697798167998E-05</v>
      </c>
      <c r="C50">
        <f>-0.017/(C7*C7+C22*C22)*(C21*C22+C6*C7)</f>
        <v>9.899956202915518E-05</v>
      </c>
      <c r="D50">
        <f>-0.017/(D7*D7+D22*D22)*(D21*D22+D6*D7)</f>
        <v>-6.749740023898061E-05</v>
      </c>
      <c r="E50">
        <f>-0.017/(E7*E7+E22*E22)*(E21*E22+E6*E7)</f>
        <v>-5.440253939509549E-06</v>
      </c>
      <c r="F50">
        <f>-0.017/(F7*F7+F22*F22)*(F21*F22+F6*F7)</f>
        <v>-7.473519146442465E-05</v>
      </c>
      <c r="G50">
        <f>(B50*B$4+C50*C$4+D50*D$4+E50*E$4+F50*F$4)/SUM(B$4:F$4)</f>
        <v>-3.026022166094562E-07</v>
      </c>
    </row>
    <row r="51" spans="1:7" ht="12.75">
      <c r="A51" t="s">
        <v>58</v>
      </c>
      <c r="B51">
        <f>-0.017/(B7*B7+B22*B22)*(B21*B7-B6*B22)</f>
        <v>0.0002560042134669061</v>
      </c>
      <c r="C51">
        <f>-0.017/(C7*C7+C22*C22)*(C21*C7-C6*C22)</f>
        <v>-0.00020016814959699354</v>
      </c>
      <c r="D51">
        <f>-0.017/(D7*D7+D22*D22)*(D21*D7-D6*D22)</f>
        <v>-0.0002428624392045303</v>
      </c>
      <c r="E51">
        <f>-0.017/(E7*E7+E22*E22)*(E21*E7-E6*E22)</f>
        <v>-2.8691801683328565E-05</v>
      </c>
      <c r="F51">
        <f>-0.017/(F7*F7+F22*F22)*(F21*F7-F6*F22)</f>
        <v>0.0005698443726186508</v>
      </c>
      <c r="G51">
        <f>(B51*B$4+C51*C$4+D51*D$4+E51*E$4+F51*F$4)/SUM(B$4:F$4)</f>
        <v>-3.7092152488373124E-07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10000.046146520683</v>
      </c>
      <c r="C62">
        <f>C7+(2/0.017)*(C8*C50-C23*C51)</f>
        <v>9999.969845738771</v>
      </c>
      <c r="D62">
        <f>D7+(2/0.017)*(D8*D50-D23*D51)</f>
        <v>9999.999055590008</v>
      </c>
      <c r="E62">
        <f>E7+(2/0.017)*(E8*E50-E23*E51)</f>
        <v>9999.99467728118</v>
      </c>
      <c r="F62">
        <f>F7+(2/0.017)*(F8*F50-F23*F51)</f>
        <v>9999.761544499603</v>
      </c>
    </row>
    <row r="63" spans="1:6" ht="12.75">
      <c r="A63" t="s">
        <v>66</v>
      </c>
      <c r="B63">
        <f>B8+(3/0.017)*(B9*B50-B24*B51)</f>
        <v>1.6926568618921336</v>
      </c>
      <c r="C63">
        <f>C8+(3/0.017)*(C9*C50-C24*C51)</f>
        <v>-2.8183605779023377</v>
      </c>
      <c r="D63">
        <f>D8+(3/0.017)*(D9*D50-D24*D51)</f>
        <v>-2.3418169164794005</v>
      </c>
      <c r="E63">
        <f>E8+(3/0.017)*(E9*E50-E24*E51)</f>
        <v>-1.5003877984409695</v>
      </c>
      <c r="F63">
        <f>F8+(3/0.017)*(F9*F50-F24*F51)</f>
        <v>-4.503669353749304</v>
      </c>
    </row>
    <row r="64" spans="1:6" ht="12.75">
      <c r="A64" t="s">
        <v>67</v>
      </c>
      <c r="B64">
        <f>B9+(4/0.017)*(B10*B50-B25*B51)</f>
        <v>0.6793680007364238</v>
      </c>
      <c r="C64">
        <f>C9+(4/0.017)*(C10*C50-C25*C51)</f>
        <v>1.0975422122707936</v>
      </c>
      <c r="D64">
        <f>D9+(4/0.017)*(D10*D50-D25*D51)</f>
        <v>0.005616339733514657</v>
      </c>
      <c r="E64">
        <f>E9+(4/0.017)*(E10*E50-E25*E51)</f>
        <v>0.5895360679087369</v>
      </c>
      <c r="F64">
        <f>F9+(4/0.017)*(F10*F50-F25*F51)</f>
        <v>-0.5949170347225214</v>
      </c>
    </row>
    <row r="65" spans="1:6" ht="12.75">
      <c r="A65" t="s">
        <v>68</v>
      </c>
      <c r="B65">
        <f>B10+(5/0.017)*(B11*B50-B26*B51)</f>
        <v>0.1680188017569935</v>
      </c>
      <c r="C65">
        <f>C10+(5/0.017)*(C11*C50-C26*C51)</f>
        <v>1.8136931739899191</v>
      </c>
      <c r="D65">
        <f>D10+(5/0.017)*(D11*D50-D26*D51)</f>
        <v>1.6726915191652734</v>
      </c>
      <c r="E65">
        <f>E10+(5/0.017)*(E11*E50-E26*E51)</f>
        <v>0.9166293989701236</v>
      </c>
      <c r="F65">
        <f>F10+(5/0.017)*(F11*F50-F26*F51)</f>
        <v>-0.44630723338196954</v>
      </c>
    </row>
    <row r="66" spans="1:6" ht="12.75">
      <c r="A66" t="s">
        <v>69</v>
      </c>
      <c r="B66">
        <f>B11+(6/0.017)*(B12*B50-B27*B51)</f>
        <v>2.4059560700069036</v>
      </c>
      <c r="C66">
        <f>C11+(6/0.017)*(C12*C50-C27*C51)</f>
        <v>2.436327607796065</v>
      </c>
      <c r="D66">
        <f>D11+(6/0.017)*(D12*D50-D27*D51)</f>
        <v>2.1735407544865564</v>
      </c>
      <c r="E66">
        <f>E11+(6/0.017)*(E12*E50-E27*E51)</f>
        <v>2.3055940715734096</v>
      </c>
      <c r="F66">
        <f>F11+(6/0.017)*(F12*F50-F27*F51)</f>
        <v>12.683257621627481</v>
      </c>
    </row>
    <row r="67" spans="1:6" ht="12.75">
      <c r="A67" t="s">
        <v>70</v>
      </c>
      <c r="B67">
        <f>B12+(7/0.017)*(B13*B50-B28*B51)</f>
        <v>0.45381716748109663</v>
      </c>
      <c r="C67">
        <f>C12+(7/0.017)*(C13*C50-C28*C51)</f>
        <v>0.5824925626472331</v>
      </c>
      <c r="D67">
        <f>D12+(7/0.017)*(D13*D50-D28*D51)</f>
        <v>-0.022196120142566004</v>
      </c>
      <c r="E67">
        <f>E12+(7/0.017)*(E13*E50-E28*E51)</f>
        <v>0.47144549489038523</v>
      </c>
      <c r="F67">
        <f>F12+(7/0.017)*(F13*F50-F28*F51)</f>
        <v>0.18749048123425183</v>
      </c>
    </row>
    <row r="68" spans="1:6" ht="12.75">
      <c r="A68" t="s">
        <v>71</v>
      </c>
      <c r="B68">
        <f>B13+(8/0.017)*(B14*B50-B29*B51)</f>
        <v>0.06646303248269972</v>
      </c>
      <c r="C68">
        <f>C13+(8/0.017)*(C14*C50-C29*C51)</f>
        <v>0.25748874486895107</v>
      </c>
      <c r="D68">
        <f>D13+(8/0.017)*(D14*D50-D29*D51)</f>
        <v>-0.14646727746510704</v>
      </c>
      <c r="E68">
        <f>E13+(8/0.017)*(E14*E50-E29*E51)</f>
        <v>0.10704025997407732</v>
      </c>
      <c r="F68">
        <f>F13+(8/0.017)*(F14*F50-F29*F51)</f>
        <v>0.12013306968023894</v>
      </c>
    </row>
    <row r="69" spans="1:6" ht="12.75">
      <c r="A69" t="s">
        <v>72</v>
      </c>
      <c r="B69">
        <f>B14+(9/0.017)*(B15*B50-B30*B51)</f>
        <v>0.04856359580804558</v>
      </c>
      <c r="C69">
        <f>C14+(9/0.017)*(C15*C50-C30*C51)</f>
        <v>0.09760283798423616</v>
      </c>
      <c r="D69">
        <f>D14+(9/0.017)*(D15*D50-D30*D51)</f>
        <v>0.10794555541003605</v>
      </c>
      <c r="E69">
        <f>E14+(9/0.017)*(E15*E50-E30*E51)</f>
        <v>0.12496506211536279</v>
      </c>
      <c r="F69">
        <f>F14+(9/0.017)*(F15*F50-F30*F51)</f>
        <v>-0.025432356704856794</v>
      </c>
    </row>
    <row r="70" spans="1:6" ht="12.75">
      <c r="A70" t="s">
        <v>73</v>
      </c>
      <c r="B70">
        <f>B15+(10/0.017)*(B16*B50-B31*B51)</f>
        <v>-0.39674970559909917</v>
      </c>
      <c r="C70">
        <f>C15+(10/0.017)*(C16*C50-C31*C51)</f>
        <v>-0.09557528355720643</v>
      </c>
      <c r="D70">
        <f>D15+(10/0.017)*(D16*D50-D31*D51)</f>
        <v>-0.09245787362138855</v>
      </c>
      <c r="E70">
        <f>E15+(10/0.017)*(E16*E50-E31*E51)</f>
        <v>-0.10990552575919138</v>
      </c>
      <c r="F70">
        <f>F15+(10/0.017)*(F16*F50-F31*F51)</f>
        <v>-0.42351855089514784</v>
      </c>
    </row>
    <row r="71" spans="1:6" ht="12.75">
      <c r="A71" t="s">
        <v>74</v>
      </c>
      <c r="B71">
        <f>B16+(11/0.017)*(B17*B50-B32*B51)</f>
        <v>0.03569120180396982</v>
      </c>
      <c r="C71">
        <f>C16+(11/0.017)*(C17*C50-C32*C51)</f>
        <v>0.03482721211202357</v>
      </c>
      <c r="D71">
        <f>D16+(11/0.017)*(D17*D50-D32*D51)</f>
        <v>-0.0037962549310495974</v>
      </c>
      <c r="E71">
        <f>E16+(11/0.017)*(E17*E50-E32*E51)</f>
        <v>0.027852957338719758</v>
      </c>
      <c r="F71">
        <f>F16+(11/0.017)*(F17*F50-F32*F51)</f>
        <v>0.01011618887730129</v>
      </c>
    </row>
    <row r="72" spans="1:6" ht="12.75">
      <c r="A72" t="s">
        <v>75</v>
      </c>
      <c r="B72">
        <f>B17+(12/0.017)*(B18*B50-B33*B51)</f>
        <v>-0.007129042713060875</v>
      </c>
      <c r="C72">
        <f>C17+(12/0.017)*(C18*C50-C33*C51)</f>
        <v>0.007347435914409008</v>
      </c>
      <c r="D72">
        <f>D17+(12/0.017)*(D18*D50-D33*D51)</f>
        <v>-0.011484132258966356</v>
      </c>
      <c r="E72">
        <f>E17+(12/0.017)*(E18*E50-E33*E51)</f>
        <v>-0.008819734334847949</v>
      </c>
      <c r="F72">
        <f>F17+(12/0.017)*(F18*F50-F33*F51)</f>
        <v>-0.02437041933308097</v>
      </c>
    </row>
    <row r="73" spans="1:6" ht="12.75">
      <c r="A73" t="s">
        <v>76</v>
      </c>
      <c r="B73">
        <f>B18+(13/0.017)*(B19*B50-B34*B51)</f>
        <v>0.02155826516532323</v>
      </c>
      <c r="C73">
        <f>C18+(13/0.017)*(C19*C50-C34*C51)</f>
        <v>0.02080530131473309</v>
      </c>
      <c r="D73">
        <f>D18+(13/0.017)*(D19*D50-D34*D51)</f>
        <v>0.018926951195537823</v>
      </c>
      <c r="E73">
        <f>E18+(13/0.017)*(E19*E50-E34*E51)</f>
        <v>0.020565195316119445</v>
      </c>
      <c r="F73">
        <f>F18+(13/0.017)*(F19*F50-F34*F51)</f>
        <v>0.007344968960686555</v>
      </c>
    </row>
    <row r="74" spans="1:6" ht="12.75">
      <c r="A74" t="s">
        <v>77</v>
      </c>
      <c r="B74">
        <f>B19+(14/0.017)*(B20*B50-B35*B51)</f>
        <v>-0.2111547562659652</v>
      </c>
      <c r="C74">
        <f>C19+(14/0.017)*(C20*C50-C35*C51)</f>
        <v>-0.18713432631927712</v>
      </c>
      <c r="D74">
        <f>D19+(14/0.017)*(D20*D50-D35*D51)</f>
        <v>-0.19002860652841913</v>
      </c>
      <c r="E74">
        <f>E19+(14/0.017)*(E20*E50-E35*E51)</f>
        <v>-0.1997950898164219</v>
      </c>
      <c r="F74">
        <f>F19+(14/0.017)*(F20*F50-F35*F51)</f>
        <v>-0.15280718645401106</v>
      </c>
    </row>
    <row r="75" spans="1:6" ht="12.75">
      <c r="A75" t="s">
        <v>78</v>
      </c>
      <c r="B75" s="49">
        <f>B20</f>
        <v>-0.002153813</v>
      </c>
      <c r="C75" s="49">
        <f>C20</f>
        <v>-0.008257538</v>
      </c>
      <c r="D75" s="49">
        <f>D20</f>
        <v>-0.006839365</v>
      </c>
      <c r="E75" s="49">
        <f>E20</f>
        <v>-0.001456213</v>
      </c>
      <c r="F75" s="49">
        <f>F20</f>
        <v>0.0008806478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176.81113095782018</v>
      </c>
      <c r="C82">
        <f>C22+(2/0.017)*(C8*C51+C23*C50)</f>
        <v>64.04411677053733</v>
      </c>
      <c r="D82">
        <f>D22+(2/0.017)*(D8*D51+D23*D50)</f>
        <v>-30.843477057008936</v>
      </c>
      <c r="E82">
        <f>E22+(2/0.017)*(E8*E51+E23*E50)</f>
        <v>-75.96022845412743</v>
      </c>
      <c r="F82">
        <f>F22+(2/0.017)*(F8*F51+F23*F50)</f>
        <v>-115.5666983152559</v>
      </c>
    </row>
    <row r="83" spans="1:6" ht="12.75">
      <c r="A83" t="s">
        <v>81</v>
      </c>
      <c r="B83">
        <f>B23+(3/0.017)*(B9*B51+B24*B50)</f>
        <v>-1.336034029905848</v>
      </c>
      <c r="C83">
        <f>C23+(3/0.017)*(C9*C51+C24*C50)</f>
        <v>0.04785651779199135</v>
      </c>
      <c r="D83">
        <f>D23+(3/0.017)*(D9*D51+D24*D50)</f>
        <v>-0.7269952887643976</v>
      </c>
      <c r="E83">
        <f>E23+(3/0.017)*(E9*E51+E24*E50)</f>
        <v>-1.8618284467061879</v>
      </c>
      <c r="F83">
        <f>F23+(3/0.017)*(F9*F51+F24*F50)</f>
        <v>4.074242876001306</v>
      </c>
    </row>
    <row r="84" spans="1:6" ht="12.75">
      <c r="A84" t="s">
        <v>82</v>
      </c>
      <c r="B84">
        <f>B24+(4/0.017)*(B10*B51+B25*B50)</f>
        <v>1.3555889658890312</v>
      </c>
      <c r="C84">
        <f>C24+(4/0.017)*(C10*C51+C25*C50)</f>
        <v>-1.1592359806406376</v>
      </c>
      <c r="D84">
        <f>D24+(4/0.017)*(D10*D51+D25*D50)</f>
        <v>1.6472976738045564</v>
      </c>
      <c r="E84">
        <f>E24+(4/0.017)*(E10*E51+E25*E50)</f>
        <v>-1.2680105443154577</v>
      </c>
      <c r="F84">
        <f>F24+(4/0.017)*(F10*F51+F25*F50)</f>
        <v>-1.0264431580306244</v>
      </c>
    </row>
    <row r="85" spans="1:6" ht="12.75">
      <c r="A85" t="s">
        <v>83</v>
      </c>
      <c r="B85">
        <f>B25+(5/0.017)*(B11*B51+B26*B50)</f>
        <v>-0.09179659699429499</v>
      </c>
      <c r="C85">
        <f>C25+(5/0.017)*(C11*C51+C26*C50)</f>
        <v>0.0935640504907935</v>
      </c>
      <c r="D85">
        <f>D25+(5/0.017)*(D11*D51+D26*D50)</f>
        <v>-0.19805846904036564</v>
      </c>
      <c r="E85">
        <f>E25+(5/0.017)*(E11*E51+E26*E50)</f>
        <v>-0.4716964877381097</v>
      </c>
      <c r="F85">
        <f>F25+(5/0.017)*(F11*F51+F26*F50)</f>
        <v>-1.24362492876143</v>
      </c>
    </row>
    <row r="86" spans="1:6" ht="12.75">
      <c r="A86" t="s">
        <v>84</v>
      </c>
      <c r="B86">
        <f>B26+(6/0.017)*(B12*B51+B27*B50)</f>
        <v>1.343346739172077</v>
      </c>
      <c r="C86">
        <f>C26+(6/0.017)*(C12*C51+C27*C50)</f>
        <v>-1.1210851571494962</v>
      </c>
      <c r="D86">
        <f>D26+(6/0.017)*(D12*D51+D27*D50)</f>
        <v>-0.7488468211128142</v>
      </c>
      <c r="E86">
        <f>E26+(6/0.017)*(E12*E51+E27*E50)</f>
        <v>0.06483528078795077</v>
      </c>
      <c r="F86">
        <f>F26+(6/0.017)*(F12*F51+F27*F50)</f>
        <v>1.916160226687573</v>
      </c>
    </row>
    <row r="87" spans="1:6" ht="12.75">
      <c r="A87" t="s">
        <v>85</v>
      </c>
      <c r="B87">
        <f>B27+(7/0.017)*(B13*B51+B28*B50)</f>
        <v>-0.1032889717007798</v>
      </c>
      <c r="C87">
        <f>C27+(7/0.017)*(C13*C51+C28*C50)</f>
        <v>0.13410415253568675</v>
      </c>
      <c r="D87">
        <f>D27+(7/0.017)*(D13*D51+D28*D50)</f>
        <v>-0.09832047851999827</v>
      </c>
      <c r="E87">
        <f>E27+(7/0.017)*(E13*E51+E28*E50)</f>
        <v>-0.49753098754735847</v>
      </c>
      <c r="F87">
        <f>F27+(7/0.017)*(F13*F51+F28*F50)</f>
        <v>-0.4841855910897448</v>
      </c>
    </row>
    <row r="88" spans="1:6" ht="12.75">
      <c r="A88" t="s">
        <v>86</v>
      </c>
      <c r="B88">
        <f>B28+(8/0.017)*(B14*B51+B29*B50)</f>
        <v>0.2358713846948253</v>
      </c>
      <c r="C88">
        <f>C28+(8/0.017)*(C14*C51+C29*C50)</f>
        <v>0.2886467094227215</v>
      </c>
      <c r="D88">
        <f>D28+(8/0.017)*(D14*D51+D29*D50)</f>
        <v>0.02963619552126243</v>
      </c>
      <c r="E88">
        <f>E28+(8/0.017)*(E14*E51+E29*E50)</f>
        <v>-0.018927587309604237</v>
      </c>
      <c r="F88">
        <f>F28+(8/0.017)*(F14*F51+F29*F50)</f>
        <v>-0.23889164630203438</v>
      </c>
    </row>
    <row r="89" spans="1:6" ht="12.75">
      <c r="A89" t="s">
        <v>87</v>
      </c>
      <c r="B89">
        <f>B29+(9/0.017)*(B15*B51+B30*B50)</f>
        <v>-0.01948723478104003</v>
      </c>
      <c r="C89">
        <f>C29+(9/0.017)*(C15*C51+C30*C50)</f>
        <v>0.005164893479738197</v>
      </c>
      <c r="D89">
        <f>D29+(9/0.017)*(D15*D51+D30*D50)</f>
        <v>-0.09061670561676935</v>
      </c>
      <c r="E89">
        <f>E29+(9/0.017)*(E15*E51+E30*E50)</f>
        <v>0.04079107797718266</v>
      </c>
      <c r="F89">
        <f>F29+(9/0.017)*(F15*F51+F30*F50)</f>
        <v>-0.13132911687210105</v>
      </c>
    </row>
    <row r="90" spans="1:6" ht="12.75">
      <c r="A90" t="s">
        <v>88</v>
      </c>
      <c r="B90">
        <f>B30+(10/0.017)*(B16*B51+B31*B50)</f>
        <v>0.05632970386880836</v>
      </c>
      <c r="C90">
        <f>C30+(10/0.017)*(C16*C51+C31*C50)</f>
        <v>-0.04203176209658656</v>
      </c>
      <c r="D90">
        <f>D30+(10/0.017)*(D16*D51+D31*D50)</f>
        <v>-0.12141671918537714</v>
      </c>
      <c r="E90">
        <f>E30+(10/0.017)*(E16*E51+E31*E50)</f>
        <v>-0.11895503636060188</v>
      </c>
      <c r="F90">
        <f>F30+(10/0.017)*(F16*F51+F31*F50)</f>
        <v>0.2274278754622137</v>
      </c>
    </row>
    <row r="91" spans="1:6" ht="12.75">
      <c r="A91" t="s">
        <v>89</v>
      </c>
      <c r="B91">
        <f>B31+(11/0.017)*(B17*B51+B32*B50)</f>
        <v>0.0006841231600515626</v>
      </c>
      <c r="C91">
        <f>C31+(11/0.017)*(C17*C51+C32*C50)</f>
        <v>0.013127245324348022</v>
      </c>
      <c r="D91">
        <f>D31+(11/0.017)*(D17*D51+D32*D50)</f>
        <v>-0.021621120088678294</v>
      </c>
      <c r="E91">
        <f>E31+(11/0.017)*(E17*E51+E32*E50)</f>
        <v>-0.01605786658367962</v>
      </c>
      <c r="F91">
        <f>F31+(11/0.017)*(F17*F51+F32*F50)</f>
        <v>-0.051103545242625524</v>
      </c>
    </row>
    <row r="92" spans="1:6" ht="12.75">
      <c r="A92" t="s">
        <v>90</v>
      </c>
      <c r="B92">
        <f>B32+(12/0.017)*(B18*B51+B33*B50)</f>
        <v>-0.006902976184582078</v>
      </c>
      <c r="C92">
        <f>C32+(12/0.017)*(C18*C51+C33*C50)</f>
        <v>0.003447046747194033</v>
      </c>
      <c r="D92">
        <f>D32+(12/0.017)*(D18*D51+D33*D50)</f>
        <v>-0.04174976068664045</v>
      </c>
      <c r="E92">
        <f>E32+(12/0.017)*(E18*E51+E33*E50)</f>
        <v>-0.028718295903625825</v>
      </c>
      <c r="F92">
        <f>F32+(12/0.017)*(F18*F51+F33*F50)</f>
        <v>-0.021586084713182352</v>
      </c>
    </row>
    <row r="93" spans="1:6" ht="12.75">
      <c r="A93" t="s">
        <v>91</v>
      </c>
      <c r="B93">
        <f>B33+(13/0.017)*(B19*B51+B34*B50)</f>
        <v>0.0054513186501994465</v>
      </c>
      <c r="C93">
        <f>C33+(13/0.017)*(C19*C51+C34*C50)</f>
        <v>0.012223354305124568</v>
      </c>
      <c r="D93">
        <f>D33+(13/0.017)*(D19*D51+D34*D50)</f>
        <v>0.004411545981221468</v>
      </c>
      <c r="E93">
        <f>E33+(13/0.017)*(E19*E51+E34*E50)</f>
        <v>-0.0011156134313124412</v>
      </c>
      <c r="F93">
        <f>F33+(13/0.017)*(F19*F51+F34*F50)</f>
        <v>-0.026887451395068873</v>
      </c>
    </row>
    <row r="94" spans="1:6" ht="12.75">
      <c r="A94" t="s">
        <v>92</v>
      </c>
      <c r="B94">
        <f>B34+(14/0.017)*(B20*B51+B35*B50)</f>
        <v>-0.02567994690742872</v>
      </c>
      <c r="C94">
        <f>C34+(14/0.017)*(C20*C51+C35*C50)</f>
        <v>-0.013467984999744019</v>
      </c>
      <c r="D94">
        <f>D34+(14/0.017)*(D20*D51+D35*D50)</f>
        <v>-0.010034674723634958</v>
      </c>
      <c r="E94">
        <f>E34+(14/0.017)*(E20*E51+E35*E50)</f>
        <v>-0.0006214522399628745</v>
      </c>
      <c r="F94">
        <f>F34+(14/0.017)*(F20*F51+F35*F50)</f>
        <v>-0.020568422262816428</v>
      </c>
    </row>
    <row r="95" spans="1:6" ht="12.75">
      <c r="A95" t="s">
        <v>93</v>
      </c>
      <c r="B95" s="49">
        <f>B35</f>
        <v>0.002033739</v>
      </c>
      <c r="C95" s="49">
        <f>C35</f>
        <v>0.001494761</v>
      </c>
      <c r="D95" s="49">
        <f>D35</f>
        <v>-0.001218874</v>
      </c>
      <c r="E95" s="49">
        <f>E35</f>
        <v>0.001586473</v>
      </c>
      <c r="F95" s="49">
        <f>F35</f>
        <v>0.003197183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1.6926490509056902</v>
      </c>
      <c r="C103">
        <f>C63*10000/C62</f>
        <v>-2.818369076486075</v>
      </c>
      <c r="D103">
        <f>D63*10000/D62</f>
        <v>-2.341817137642951</v>
      </c>
      <c r="E103">
        <f>E63*10000/E62</f>
        <v>-1.5003885970556319</v>
      </c>
      <c r="F103">
        <f>F63*10000/F62</f>
        <v>-4.503776748783135</v>
      </c>
      <c r="G103">
        <f>AVERAGE(C103:E103)</f>
        <v>-2.220191603728219</v>
      </c>
      <c r="H103">
        <f>STDEV(C103:E103)</f>
        <v>0.6673550134036295</v>
      </c>
      <c r="I103">
        <f>(B103*B4+C103*C4+D103*D4+E103*E4+F103*F4)/SUM(B4:F4)</f>
        <v>-1.9585572845280748</v>
      </c>
      <c r="K103">
        <f>(LN(H103)+LN(H123))/2-LN(K114*K115^3)</f>
        <v>-4.100927541311166</v>
      </c>
    </row>
    <row r="104" spans="1:11" ht="12.75">
      <c r="A104" t="s">
        <v>67</v>
      </c>
      <c r="B104">
        <f>B64*10000/B62</f>
        <v>0.6793648657039412</v>
      </c>
      <c r="C104">
        <f>C64*10000/C62</f>
        <v>1.0975455218382313</v>
      </c>
      <c r="D104">
        <f>D64*10000/D62</f>
        <v>0.005616340263927443</v>
      </c>
      <c r="E104">
        <f>E64*10000/E62</f>
        <v>0.5895363817023763</v>
      </c>
      <c r="F104">
        <f>F64*10000/F62</f>
        <v>-0.5949312211847264</v>
      </c>
      <c r="G104">
        <f>AVERAGE(C104:E104)</f>
        <v>0.5642327479348451</v>
      </c>
      <c r="H104">
        <f>STDEV(C104:E104)</f>
        <v>0.5464041908740848</v>
      </c>
      <c r="I104">
        <f>(B104*B4+C104*C4+D104*D4+E104*E4+F104*F4)/SUM(B4:F4)</f>
        <v>0.426180857104688</v>
      </c>
      <c r="K104">
        <f>(LN(H104)+LN(H124))/2-LN(K114*K115^4)</f>
        <v>-3.3382458376444326</v>
      </c>
    </row>
    <row r="105" spans="1:11" ht="12.75">
      <c r="A105" t="s">
        <v>68</v>
      </c>
      <c r="B105">
        <f>B65*10000/B62</f>
        <v>0.16801802641226038</v>
      </c>
      <c r="C105">
        <f>C65*10000/C62</f>
        <v>1.8136986430641864</v>
      </c>
      <c r="D105">
        <f>D65*10000/D62</f>
        <v>1.6726916771359468</v>
      </c>
      <c r="E105">
        <f>E65*10000/E62</f>
        <v>0.9166298868664386</v>
      </c>
      <c r="F105">
        <f>F65*10000/F62</f>
        <v>-0.44631787607721723</v>
      </c>
      <c r="G105">
        <f>AVERAGE(C105:E105)</f>
        <v>1.4676734023555238</v>
      </c>
      <c r="H105">
        <f>STDEV(C105:E105)</f>
        <v>0.4823976140923579</v>
      </c>
      <c r="I105">
        <f>(B105*B4+C105*C4+D105*D4+E105*E4+F105*F4)/SUM(B4:F4)</f>
        <v>1.0240624707974149</v>
      </c>
      <c r="K105">
        <f>(LN(H105)+LN(H125))/2-LN(K114*K115^5)</f>
        <v>-3.6921411348269384</v>
      </c>
    </row>
    <row r="106" spans="1:11" ht="12.75">
      <c r="A106" t="s">
        <v>69</v>
      </c>
      <c r="B106">
        <f>B66*10000/B62</f>
        <v>2.405944967407984</v>
      </c>
      <c r="C106">
        <f>C66*10000/C62</f>
        <v>2.4363349543841304</v>
      </c>
      <c r="D106">
        <f>D66*10000/D62</f>
        <v>2.1735409597579367</v>
      </c>
      <c r="E106">
        <f>E66*10000/E62</f>
        <v>2.3055952987769586</v>
      </c>
      <c r="F106">
        <f>F66*10000/F62</f>
        <v>12.683560068093767</v>
      </c>
      <c r="G106">
        <f>AVERAGE(C106:E106)</f>
        <v>2.3051570709730087</v>
      </c>
      <c r="H106">
        <f>STDEV(C106:E106)</f>
        <v>0.13139754539412876</v>
      </c>
      <c r="I106">
        <f>(B106*B4+C106*C4+D106*D4+E106*E4+F106*F4)/SUM(B4:F4)</f>
        <v>3.704998961760132</v>
      </c>
      <c r="K106">
        <f>(LN(H106)+LN(H126))/2-LN(K114*K115^6)</f>
        <v>-3.3694006287998435</v>
      </c>
    </row>
    <row r="107" spans="1:11" ht="12.75">
      <c r="A107" t="s">
        <v>70</v>
      </c>
      <c r="B107">
        <f>B67*10000/B62</f>
        <v>0.45381507328243015</v>
      </c>
      <c r="C107">
        <f>C67*10000/C62</f>
        <v>0.5824943191158195</v>
      </c>
      <c r="D107">
        <f>D67*10000/D62</f>
        <v>-0.02219612223878997</v>
      </c>
      <c r="E107">
        <f>E67*10000/E62</f>
        <v>0.47144574582769966</v>
      </c>
      <c r="F107">
        <f>F67*10000/F62</f>
        <v>0.18749495215451562</v>
      </c>
      <c r="G107">
        <f>AVERAGE(C107:E107)</f>
        <v>0.3439146475682431</v>
      </c>
      <c r="H107">
        <f>STDEV(C107:E107)</f>
        <v>0.32188626599135206</v>
      </c>
      <c r="I107">
        <f>(B107*B4+C107*C4+D107*D4+E107*E4+F107*F4)/SUM(B4:F4)</f>
        <v>0.33894613205807395</v>
      </c>
      <c r="K107">
        <f>(LN(H107)+LN(H127))/2-LN(K114*K115^7)</f>
        <v>-2.650628435247612</v>
      </c>
    </row>
    <row r="108" spans="1:9" ht="12.75">
      <c r="A108" t="s">
        <v>71</v>
      </c>
      <c r="B108">
        <f>B68*10000/B62</f>
        <v>0.06646272578034473</v>
      </c>
      <c r="C108">
        <f>C68*10000/C62</f>
        <v>0.25748952130957997</v>
      </c>
      <c r="D108">
        <f>D68*10000/D62</f>
        <v>-0.1464672912976244</v>
      </c>
      <c r="E108">
        <f>E68*10000/E62</f>
        <v>0.10704031694862827</v>
      </c>
      <c r="F108">
        <f>F68*10000/F62</f>
        <v>0.12013593438767395</v>
      </c>
      <c r="G108">
        <f>AVERAGE(C108:E108)</f>
        <v>0.07268751565352795</v>
      </c>
      <c r="H108">
        <f>STDEV(C108:E108)</f>
        <v>0.20415769108842924</v>
      </c>
      <c r="I108">
        <f>(B108*B4+C108*C4+D108*D4+E108*E4+F108*F4)/SUM(B4:F4)</f>
        <v>0.07811954750793006</v>
      </c>
    </row>
    <row r="109" spans="1:9" ht="12.75">
      <c r="A109" t="s">
        <v>72</v>
      </c>
      <c r="B109">
        <f>B69*10000/B62</f>
        <v>0.04856337170498191</v>
      </c>
      <c r="C109">
        <f>C69*10000/C62</f>
        <v>0.09760313229927096</v>
      </c>
      <c r="D109">
        <f>D69*10000/D62</f>
        <v>0.10794556560452312</v>
      </c>
      <c r="E109">
        <f>E69*10000/E62</f>
        <v>0.124965128630787</v>
      </c>
      <c r="F109">
        <f>F69*10000/F62</f>
        <v>-0.025432963167852672</v>
      </c>
      <c r="G109">
        <f>AVERAGE(C109:E109)</f>
        <v>0.11017127551152704</v>
      </c>
      <c r="H109">
        <f>STDEV(C109:E109)</f>
        <v>0.013816115563141284</v>
      </c>
      <c r="I109">
        <f>(B109*B4+C109*C4+D109*D4+E109*E4+F109*F4)/SUM(B4:F4)</f>
        <v>0.08315303039683512</v>
      </c>
    </row>
    <row r="110" spans="1:11" ht="12.75">
      <c r="A110" t="s">
        <v>73</v>
      </c>
      <c r="B110">
        <f>B70*10000/B62</f>
        <v>-0.3967478747456984</v>
      </c>
      <c r="C110">
        <f>C70*10000/C62</f>
        <v>-0.09557557175828223</v>
      </c>
      <c r="D110">
        <f>D70*10000/D62</f>
        <v>-0.09245788235320335</v>
      </c>
      <c r="E110">
        <f>E70*10000/E62</f>
        <v>-0.10990558425884357</v>
      </c>
      <c r="F110">
        <f>F70*10000/F62</f>
        <v>-0.42352865016876867</v>
      </c>
      <c r="G110">
        <f>AVERAGE(C110:E110)</f>
        <v>-0.09931301279010972</v>
      </c>
      <c r="H110">
        <f>STDEV(C110:E110)</f>
        <v>0.009304940867453761</v>
      </c>
      <c r="I110">
        <f>(B110*B4+C110*C4+D110*D4+E110*E4+F110*F4)/SUM(B4:F4)</f>
        <v>-0.18564507775186667</v>
      </c>
      <c r="K110">
        <f>EXP(AVERAGE(K103:K107))</f>
        <v>0.03237823906698056</v>
      </c>
    </row>
    <row r="111" spans="1:9" ht="12.75">
      <c r="A111" t="s">
        <v>74</v>
      </c>
      <c r="B111">
        <f>B71*10000/B62</f>
        <v>0.03569103710225163</v>
      </c>
      <c r="C111">
        <f>C71*10000/C62</f>
        <v>0.03482731713122544</v>
      </c>
      <c r="D111">
        <f>D71*10000/D62</f>
        <v>-0.0037962552895717404</v>
      </c>
      <c r="E111">
        <f>E71*10000/E62</f>
        <v>0.027852972164073668</v>
      </c>
      <c r="F111">
        <f>F71*10000/F62</f>
        <v>0.010116430109141681</v>
      </c>
      <c r="G111">
        <f>AVERAGE(C111:E111)</f>
        <v>0.019628011335242456</v>
      </c>
      <c r="H111">
        <f>STDEV(C111:E111)</f>
        <v>0.020583551008341514</v>
      </c>
      <c r="I111">
        <f>(B111*B4+C111*C4+D111*D4+E111*E4+F111*F4)/SUM(B4:F4)</f>
        <v>0.020683790222076143</v>
      </c>
    </row>
    <row r="112" spans="1:9" ht="12.75">
      <c r="A112" t="s">
        <v>75</v>
      </c>
      <c r="B112">
        <f>B72*10000/B62</f>
        <v>-0.007129009815160987</v>
      </c>
      <c r="C112">
        <f>C72*10000/C62</f>
        <v>0.007347458070126009</v>
      </c>
      <c r="D112">
        <f>D72*10000/D62</f>
        <v>-0.011484133343539385</v>
      </c>
      <c r="E112">
        <f>E72*10000/E62</f>
        <v>-0.00881973902934704</v>
      </c>
      <c r="F112">
        <f>F72*10000/F62</f>
        <v>-0.024371000472992267</v>
      </c>
      <c r="G112">
        <f>AVERAGE(C112:E112)</f>
        <v>-0.004318804767586806</v>
      </c>
      <c r="H112">
        <f>STDEV(C112:E112)</f>
        <v>0.01019073185371514</v>
      </c>
      <c r="I112">
        <f>(B112*B4+C112*C4+D112*D4+E112*E4+F112*F4)/SUM(B4:F4)</f>
        <v>-0.007402074093180011</v>
      </c>
    </row>
    <row r="113" spans="1:9" ht="12.75">
      <c r="A113" t="s">
        <v>76</v>
      </c>
      <c r="B113">
        <f>B73*10000/B62</f>
        <v>0.02155816568188938</v>
      </c>
      <c r="C113">
        <f>C73*10000/C62</f>
        <v>0.020805364051771347</v>
      </c>
      <c r="D113">
        <f>D73*10000/D62</f>
        <v>0.018926952983018174</v>
      </c>
      <c r="E113">
        <f>E73*10000/E62</f>
        <v>0.020565206262400486</v>
      </c>
      <c r="F113">
        <f>F73*10000/F62</f>
        <v>0.007345144109687971</v>
      </c>
      <c r="G113">
        <f>AVERAGE(C113:E113)</f>
        <v>0.020099174432396668</v>
      </c>
      <c r="H113">
        <f>STDEV(C113:E113)</f>
        <v>0.0010222505983056014</v>
      </c>
      <c r="I113">
        <f>(B113*B4+C113*C4+D113*D4+E113*E4+F113*F4)/SUM(B4:F4)</f>
        <v>0.018608045328974712</v>
      </c>
    </row>
    <row r="114" spans="1:11" ht="12.75">
      <c r="A114" t="s">
        <v>77</v>
      </c>
      <c r="B114">
        <f>B74*10000/B62</f>
        <v>-0.21115378186472902</v>
      </c>
      <c r="C114">
        <f>C74*10000/C62</f>
        <v>-0.18713489061071478</v>
      </c>
      <c r="D114">
        <f>D74*10000/D62</f>
        <v>-0.1900286244749123</v>
      </c>
      <c r="E114">
        <f>E74*10000/E62</f>
        <v>-0.19979519616178698</v>
      </c>
      <c r="F114">
        <f>F74*10000/F62</f>
        <v>-0.1528108303123119</v>
      </c>
      <c r="G114">
        <f>AVERAGE(C114:E114)</f>
        <v>-0.1923195704158047</v>
      </c>
      <c r="H114">
        <f>STDEV(C114:E114)</f>
        <v>0.006633789199220918</v>
      </c>
      <c r="I114">
        <f>(B114*B4+C114*C4+D114*D4+E114*E4+F114*F4)/SUM(B4:F4)</f>
        <v>-0.1897726604732002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-0.0021538030609482505</v>
      </c>
      <c r="C115">
        <f>C75*10000/C62</f>
        <v>-0.00825756290007088</v>
      </c>
      <c r="D115">
        <f>D75*10000/D62</f>
        <v>-0.006839365645916525</v>
      </c>
      <c r="E115">
        <f>E75*10000/E62</f>
        <v>-0.0014562137751016468</v>
      </c>
      <c r="F115">
        <f>F75*10000/F62</f>
        <v>0.0008806688000319396</v>
      </c>
      <c r="G115">
        <f>AVERAGE(C115:E115)</f>
        <v>-0.005517714107029684</v>
      </c>
      <c r="H115">
        <f>STDEV(C115:E115)</f>
        <v>0.0035881275858881344</v>
      </c>
      <c r="I115">
        <f>(B115*B4+C115*C4+D115*D4+E115*E4+F115*F4)/SUM(B4:F4)</f>
        <v>-0.0041767236599383455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176.81031503973418</v>
      </c>
      <c r="C122">
        <f>C82*10000/C62</f>
        <v>64.04430989142239</v>
      </c>
      <c r="D122">
        <f>D82*10000/D62</f>
        <v>-30.843479969898002</v>
      </c>
      <c r="E122">
        <f>E82*10000/E62</f>
        <v>-75.9602688856427</v>
      </c>
      <c r="F122">
        <f>F82*10000/F62</f>
        <v>-115.56945413245748</v>
      </c>
      <c r="G122">
        <f>AVERAGE(C122:E122)</f>
        <v>-14.253146321372773</v>
      </c>
      <c r="H122">
        <f>STDEV(C122:E122)</f>
        <v>71.46152739455614</v>
      </c>
      <c r="I122">
        <f>(B122*B4+C122*C4+D122*D4+E122*E4+F122*F4)/SUM(B4:F4)</f>
        <v>-0.11736312997061754</v>
      </c>
    </row>
    <row r="123" spans="1:9" ht="12.75">
      <c r="A123" t="s">
        <v>81</v>
      </c>
      <c r="B123">
        <f>B83*10000/B62</f>
        <v>-1.3360278646020993</v>
      </c>
      <c r="C123">
        <f>C83*10000/C62</f>
        <v>0.047856662100220396</v>
      </c>
      <c r="D123">
        <f>D83*10000/D62</f>
        <v>-0.7269953574225655</v>
      </c>
      <c r="E123">
        <f>E83*10000/E62</f>
        <v>-1.8618294377056468</v>
      </c>
      <c r="F123">
        <f>F83*10000/F62</f>
        <v>4.074340030880392</v>
      </c>
      <c r="G123">
        <f>AVERAGE(C123:E123)</f>
        <v>-0.8469893776759972</v>
      </c>
      <c r="H123">
        <f>STDEV(C123:E123)</f>
        <v>0.960481219816594</v>
      </c>
      <c r="I123">
        <f>(B123*B4+C123*C4+D123*D4+E123*E4+F123*F4)/SUM(B4:F4)</f>
        <v>-0.2609123695165698</v>
      </c>
    </row>
    <row r="124" spans="1:9" ht="12.75">
      <c r="A124" t="s">
        <v>82</v>
      </c>
      <c r="B124">
        <f>B84*10000/B62</f>
        <v>1.3555827103464733</v>
      </c>
      <c r="C124">
        <f>C84*10000/C62</f>
        <v>-1.159239476241637</v>
      </c>
      <c r="D124">
        <f>D84*10000/D62</f>
        <v>1.6472978293770093</v>
      </c>
      <c r="E124">
        <f>E84*10000/E62</f>
        <v>-1.2680112192421757</v>
      </c>
      <c r="F124">
        <f>F84*10000/F62</f>
        <v>-1.0264676347159722</v>
      </c>
      <c r="G124">
        <f>AVERAGE(C124:E124)</f>
        <v>-0.2599842887022678</v>
      </c>
      <c r="H124">
        <f>STDEV(C124:E124)</f>
        <v>1.6526498816983513</v>
      </c>
      <c r="I124">
        <f>(B124*B4+C124*C4+D124*D4+E124*E4+F124*F4)/SUM(B4:F4)</f>
        <v>-0.1284158919478268</v>
      </c>
    </row>
    <row r="125" spans="1:9" ht="12.75">
      <c r="A125" t="s">
        <v>83</v>
      </c>
      <c r="B125">
        <f>B85*10000/B62</f>
        <v>-0.09179617338689361</v>
      </c>
      <c r="C125">
        <f>C85*10000/C62</f>
        <v>0.09356433262712627</v>
      </c>
      <c r="D125">
        <f>D85*10000/D62</f>
        <v>-0.19805848774520712</v>
      </c>
      <c r="E125">
        <f>E85*10000/E62</f>
        <v>-0.4716967388090206</v>
      </c>
      <c r="F125">
        <f>F85*10000/F62</f>
        <v>-1.2436545843890543</v>
      </c>
      <c r="G125">
        <f>AVERAGE(C125:E125)</f>
        <v>-0.1920636313090338</v>
      </c>
      <c r="H125">
        <f>STDEV(C125:E125)</f>
        <v>0.28267821537581017</v>
      </c>
      <c r="I125">
        <f>(B125*B4+C125*C4+D125*D4+E125*E4+F125*F4)/SUM(B4:F4)</f>
        <v>-0.3179091268403822</v>
      </c>
    </row>
    <row r="126" spans="1:9" ht="12.75">
      <c r="A126" t="s">
        <v>84</v>
      </c>
      <c r="B126">
        <f>B86*10000/B62</f>
        <v>1.3433405401228753</v>
      </c>
      <c r="C126">
        <f>C86*10000/C62</f>
        <v>-1.1210885377091588</v>
      </c>
      <c r="D126">
        <f>D86*10000/D62</f>
        <v>-0.7488468918346629</v>
      </c>
      <c r="E126">
        <f>E86*10000/E62</f>
        <v>0.06483531529796607</v>
      </c>
      <c r="F126">
        <f>F86*10000/F62</f>
        <v>1.916205919671717</v>
      </c>
      <c r="G126">
        <f>AVERAGE(C126:E126)</f>
        <v>-0.6017000380819518</v>
      </c>
      <c r="H126">
        <f>STDEV(C126:E126)</f>
        <v>0.6065006131157722</v>
      </c>
      <c r="I126">
        <f>(B126*B4+C126*C4+D126*D4+E126*E4+F126*F4)/SUM(B4:F4)</f>
        <v>0.01594596814559475</v>
      </c>
    </row>
    <row r="127" spans="1:9" ht="12.75">
      <c r="A127" t="s">
        <v>85</v>
      </c>
      <c r="B127">
        <f>B87*10000/B62</f>
        <v>-0.10328849506031244</v>
      </c>
      <c r="C127">
        <f>C87*10000/C62</f>
        <v>0.13410455691807086</v>
      </c>
      <c r="D127">
        <f>D87*10000/D62</f>
        <v>-0.09832048780548339</v>
      </c>
      <c r="E127">
        <f>E87*10000/E62</f>
        <v>-0.49753125236925455</v>
      </c>
      <c r="F127">
        <f>F87*10000/F62</f>
        <v>-0.48419713703680506</v>
      </c>
      <c r="G127">
        <f>AVERAGE(C127:E127)</f>
        <v>-0.15391572775222237</v>
      </c>
      <c r="H127">
        <f>STDEV(C127:E127)</f>
        <v>0.31946685574886363</v>
      </c>
      <c r="I127">
        <f>(B127*B4+C127*C4+D127*D4+E127*E4+F127*F4)/SUM(B4:F4)</f>
        <v>-0.19067090372140816</v>
      </c>
    </row>
    <row r="128" spans="1:9" ht="12.75">
      <c r="A128" t="s">
        <v>86</v>
      </c>
      <c r="B128">
        <f>B88*10000/B62</f>
        <v>0.23587029623547492</v>
      </c>
      <c r="C128">
        <f>C88*10000/C62</f>
        <v>0.288647579818174</v>
      </c>
      <c r="D128">
        <f>D88*10000/D62</f>
        <v>0.029636198320134612</v>
      </c>
      <c r="E128">
        <f>E88*10000/E62</f>
        <v>-0.01892759738423212</v>
      </c>
      <c r="F128">
        <f>F88*10000/F62</f>
        <v>-0.23889734294057985</v>
      </c>
      <c r="G128">
        <f>AVERAGE(C128:E128)</f>
        <v>0.09978539358469217</v>
      </c>
      <c r="H128">
        <f>STDEV(C128:E128)</f>
        <v>0.1653520625966657</v>
      </c>
      <c r="I128">
        <f>(B128*B4+C128*C4+D128*D4+E128*E4+F128*F4)/SUM(B4:F4)</f>
        <v>0.07427996420708495</v>
      </c>
    </row>
    <row r="129" spans="1:9" ht="12.75">
      <c r="A129" t="s">
        <v>87</v>
      </c>
      <c r="B129">
        <f>B89*10000/B62</f>
        <v>-0.019487144854646723</v>
      </c>
      <c r="C129">
        <f>C89*10000/C62</f>
        <v>0.0051649090541398815</v>
      </c>
      <c r="D129">
        <f>D89*10000/D62</f>
        <v>-0.09061671417470239</v>
      </c>
      <c r="E129">
        <f>E89*10000/E62</f>
        <v>0.04079109968913806</v>
      </c>
      <c r="F129">
        <f>F89*10000/F62</f>
        <v>-0.13133224856180598</v>
      </c>
      <c r="G129">
        <f>AVERAGE(C129:E129)</f>
        <v>-0.014886901810474815</v>
      </c>
      <c r="H129">
        <f>STDEV(C129:E129)</f>
        <v>0.06795998620755558</v>
      </c>
      <c r="I129">
        <f>(B129*B4+C129*C4+D129*D4+E129*E4+F129*F4)/SUM(B4:F4)</f>
        <v>-0.031095324306800648</v>
      </c>
    </row>
    <row r="130" spans="1:9" ht="12.75">
      <c r="A130" t="s">
        <v>88</v>
      </c>
      <c r="B130">
        <f>B90*10000/B62</f>
        <v>0.056329443928023436</v>
      </c>
      <c r="C130">
        <f>C90*10000/C62</f>
        <v>-0.042031888840642156</v>
      </c>
      <c r="D130">
        <f>D90*10000/D62</f>
        <v>-0.1214167306520945</v>
      </c>
      <c r="E130">
        <f>E90*10000/E62</f>
        <v>-0.11895509967705667</v>
      </c>
      <c r="F130">
        <f>F90*10000/F62</f>
        <v>0.2274332987343194</v>
      </c>
      <c r="G130">
        <f>AVERAGE(C130:E130)</f>
        <v>-0.09413457305659778</v>
      </c>
      <c r="H130">
        <f>STDEV(C130:E130)</f>
        <v>0.04513903170920937</v>
      </c>
      <c r="I130">
        <f>(B130*B4+C130*C4+D130*D4+E130*E4+F130*F4)/SUM(B4:F4)</f>
        <v>-0.029431858187045547</v>
      </c>
    </row>
    <row r="131" spans="1:9" ht="12.75">
      <c r="A131" t="s">
        <v>89</v>
      </c>
      <c r="B131">
        <f>B91*10000/B62</f>
        <v>0.0006841200030757755</v>
      </c>
      <c r="C131">
        <f>C91*10000/C62</f>
        <v>0.013127284908705858</v>
      </c>
      <c r="D131">
        <f>D91*10000/D62</f>
        <v>-0.02162112213059867</v>
      </c>
      <c r="E131">
        <f>E91*10000/E62</f>
        <v>-0.016057875130835033</v>
      </c>
      <c r="F131">
        <f>F91*10000/F62</f>
        <v>-0.051104763863829505</v>
      </c>
      <c r="G131">
        <f>AVERAGE(C131:E131)</f>
        <v>-0.008183904117575948</v>
      </c>
      <c r="H131">
        <f>STDEV(C131:E131)</f>
        <v>0.018664471934146176</v>
      </c>
      <c r="I131">
        <f>(B131*B4+C131*C4+D131*D4+E131*E4+F131*F4)/SUM(B4:F4)</f>
        <v>-0.012628980039046202</v>
      </c>
    </row>
    <row r="132" spans="1:9" ht="12.75">
      <c r="A132" t="s">
        <v>90</v>
      </c>
      <c r="B132">
        <f>B92*10000/B62</f>
        <v>-0.006902944329895748</v>
      </c>
      <c r="C132">
        <f>C92*10000/C62</f>
        <v>0.003447057141540185</v>
      </c>
      <c r="D132">
        <f>D92*10000/D62</f>
        <v>-0.041749764629529944</v>
      </c>
      <c r="E132">
        <f>E92*10000/E62</f>
        <v>-0.02871831118957537</v>
      </c>
      <c r="F132">
        <f>F92*10000/F62</f>
        <v>-0.021586599457519902</v>
      </c>
      <c r="G132">
        <f>AVERAGE(C132:E132)</f>
        <v>-0.022340339559188377</v>
      </c>
      <c r="H132">
        <f>STDEV(C132:E132)</f>
        <v>0.02326364258107456</v>
      </c>
      <c r="I132">
        <f>(B132*B4+C132*C4+D132*D4+E132*E4+F132*F4)/SUM(B4:F4)</f>
        <v>-0.0200049708090065</v>
      </c>
    </row>
    <row r="133" spans="1:9" ht="12.75">
      <c r="A133" t="s">
        <v>91</v>
      </c>
      <c r="B133">
        <f>B93*10000/B62</f>
        <v>0.005451293494376648</v>
      </c>
      <c r="C133">
        <f>C93*10000/C62</f>
        <v>0.012223391163857594</v>
      </c>
      <c r="D133">
        <f>D93*10000/D62</f>
        <v>0.0044115463978523185</v>
      </c>
      <c r="E133">
        <f>E93*10000/E62</f>
        <v>-0.0011156140251224178</v>
      </c>
      <c r="F133">
        <f>F93*10000/F62</f>
        <v>-0.026888092556425398</v>
      </c>
      <c r="G133">
        <f>AVERAGE(C133:E133)</f>
        <v>0.0051731078455291655</v>
      </c>
      <c r="H133">
        <f>STDEV(C133:E133)</f>
        <v>0.0067020330301222515</v>
      </c>
      <c r="I133">
        <f>(B133*B4+C133*C4+D133*D4+E133*E4+F133*F4)/SUM(B4:F4)</f>
        <v>0.0009340280541739805</v>
      </c>
    </row>
    <row r="134" spans="1:9" ht="12.75">
      <c r="A134" t="s">
        <v>92</v>
      </c>
      <c r="B134">
        <f>B94*10000/B62</f>
        <v>-0.025679828403955465</v>
      </c>
      <c r="C134">
        <f>C94*10000/C62</f>
        <v>-0.01346802561158027</v>
      </c>
      <c r="D134">
        <f>D94*10000/D62</f>
        <v>-0.010034675671319757</v>
      </c>
      <c r="E134">
        <f>E94*10000/E62</f>
        <v>-0.000621452570744604</v>
      </c>
      <c r="F134">
        <f>F94*10000/F62</f>
        <v>-0.020568912739854426</v>
      </c>
      <c r="G134">
        <f>AVERAGE(C134:E134)</f>
        <v>-0.008041384617881543</v>
      </c>
      <c r="H134">
        <f>STDEV(C134:E134)</f>
        <v>0.006651204149713724</v>
      </c>
      <c r="I134">
        <f>(B134*B4+C134*C4+D134*D4+E134*E4+F134*F4)/SUM(B4:F4)</f>
        <v>-0.012266883536937048</v>
      </c>
    </row>
    <row r="135" spans="1:9" ht="12.75">
      <c r="A135" t="s">
        <v>93</v>
      </c>
      <c r="B135">
        <f>B95*10000/B62</f>
        <v>0.002033729615045426</v>
      </c>
      <c r="C135">
        <f>C95*10000/C62</f>
        <v>0.0014947655073549585</v>
      </c>
      <c r="D135">
        <f>D95*10000/D62</f>
        <v>-0.0012188741151116893</v>
      </c>
      <c r="E135">
        <f>E95*10000/E62</f>
        <v>0.0015864738444354189</v>
      </c>
      <c r="F135">
        <f>F95*10000/F62</f>
        <v>0.003197259240405207</v>
      </c>
      <c r="G135">
        <f>AVERAGE(C135:E135)</f>
        <v>0.0006207884122262293</v>
      </c>
      <c r="H135">
        <f>STDEV(C135:E135)</f>
        <v>0.001593854217185819</v>
      </c>
      <c r="I135">
        <f>(B135*B4+C135*C4+D135*D4+E135*E4+F135*F4)/SUM(B4:F4)</f>
        <v>0.0011692230275942865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2004-04-15T07:40:55Z</cp:lastPrinted>
  <dcterms:created xsi:type="dcterms:W3CDTF">2004-04-15T07:40:55Z</dcterms:created>
  <dcterms:modified xsi:type="dcterms:W3CDTF">2004-04-15T11:45:39Z</dcterms:modified>
  <cp:category/>
  <cp:version/>
  <cp:contentType/>
  <cp:contentStatus/>
</cp:coreProperties>
</file>