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'Result_HCMQAP'!$A$1:$G$67</definedName>
  </definedNames>
  <calcPr fullCalcOnLoad="1"/>
</workbook>
</file>

<file path=xl/sharedStrings.xml><?xml version="1.0" encoding="utf-8"?>
<sst xmlns="http://schemas.openxmlformats.org/spreadsheetml/2006/main" count="202" uniqueCount="97">
  <si>
    <t xml:space="preserve"> Fri 23/04/2004       06:54:54</t>
  </si>
  <si>
    <t>LISSNER</t>
  </si>
  <si>
    <t>HCMQAP225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</si>
  <si>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</si>
  <si>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</si>
  <si>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</si>
  <si>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</si>
  <si>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</si>
  <si>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</si>
  <si>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</si>
  <si>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</si>
  <si>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</si>
  <si>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</si>
  <si>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</si>
  <si>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</si>
  <si>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</si>
  <si>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</si>
  <si>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</si>
  <si>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</si>
  <si>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</si>
  <si>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</si>
  <si>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</si>
  <si>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</si>
  <si>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</si>
  <si>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</si>
  <si>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</si>
  <si>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</si>
  <si>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</si>
  <si>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</si>
  <si>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</si>
  <si>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</si>
  <si>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</si>
  <si>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</si>
  <si>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</si>
  <si>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</si>
  <si>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</si>
  <si>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</si>
  <si>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</si>
  <si>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</si>
  <si>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</si>
  <si>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</si>
  <si>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</si>
  <si>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</si>
  <si>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</si>
  <si>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</si>
  <si>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</si>
  <si>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</si>
  <si>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</si>
  <si>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Number of measurement</t>
  </si>
  <si>
    <t>Mean real current</t>
  </si>
  <si>
    <t xml:space="preserve">* = Integral error  ! = Central error           Conclusion : ACCEPTED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</si>
  <si>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</si>
  <si>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</si>
  <si>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</si>
  <si>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</si>
  <si>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</si>
  <si>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ACCEPTED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</si>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</sst>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b/>
      <sz val="10.75"/>
      <name val="Arial"/>
      <family val="0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62358649"/>
        <c:axId val="24356930"/>
      </c:lineChart>
      <c:catAx>
        <c:axId val="6235864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24356930"/>
        <c:crosses val="autoZero"/>
        <c:auto val="1"/>
        <c:lblOffset val="100"/>
        <c:noMultiLvlLbl val="0"/>
      </c:catAx>
      <c:valAx>
        <c:axId val="243569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6235864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44</xdr:row>
      <xdr:rowOff>57150</xdr:rowOff>
    </xdr:from>
    <xdr:to>
      <xdr:col>6</xdr:col>
      <xdr:colOff>485775</xdr:colOff>
      <xdr:row>64</xdr:row>
      <xdr:rowOff>66675</xdr:rowOff>
    </xdr:to>
    <xdr:graphicFrame>
      <xdr:nvGraphicFramePr>
        <xdr:cNvPr id="1" name="Chart 1"/>
        <xdr:cNvGraphicFramePr/>
      </xdr:nvGraphicFramePr>
      <xdr:xfrm>
        <a:off x="171450" y="6848475"/>
        <a:ext cx="53816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-0.002254</v>
      </c>
      <c r="C4" s="13">
        <v>-0.003752</v>
      </c>
      <c r="D4" s="13">
        <v>-0.003751</v>
      </c>
      <c r="E4" s="13">
        <v>-0.003752</v>
      </c>
      <c r="F4" s="24">
        <v>-0.002084</v>
      </c>
      <c r="G4" s="34">
        <v>-0.011692</v>
      </c>
    </row>
    <row r="5" spans="1:7" ht="12.75" thickBot="1">
      <c r="A5" s="44" t="s">
        <v>13</v>
      </c>
      <c r="B5" s="45">
        <v>9.453538</v>
      </c>
      <c r="C5" s="46">
        <v>3.863697</v>
      </c>
      <c r="D5" s="46">
        <v>-0.995668</v>
      </c>
      <c r="E5" s="46">
        <v>-4.719921</v>
      </c>
      <c r="F5" s="47">
        <v>-6.8979</v>
      </c>
      <c r="G5" s="48">
        <v>3.789958</v>
      </c>
    </row>
    <row r="6" spans="1:7" ht="12.75" thickTop="1">
      <c r="A6" s="6" t="s">
        <v>14</v>
      </c>
      <c r="B6" s="39">
        <v>-58.328</v>
      </c>
      <c r="C6" s="40">
        <v>3.062761</v>
      </c>
      <c r="D6" s="40">
        <v>40.49455</v>
      </c>
      <c r="E6" s="40">
        <v>3.272109</v>
      </c>
      <c r="F6" s="41">
        <v>-21.21927</v>
      </c>
      <c r="G6" s="42">
        <v>0.0004846062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1.744658</v>
      </c>
      <c r="C8" s="14">
        <v>3.714004</v>
      </c>
      <c r="D8" s="14">
        <v>0.9367192</v>
      </c>
      <c r="E8" s="14">
        <v>0.282939</v>
      </c>
      <c r="F8" s="25">
        <v>-2.730042</v>
      </c>
      <c r="G8" s="35">
        <v>1.074467</v>
      </c>
    </row>
    <row r="9" spans="1:7" ht="12">
      <c r="A9" s="20" t="s">
        <v>17</v>
      </c>
      <c r="B9" s="29">
        <v>0.403268</v>
      </c>
      <c r="C9" s="14">
        <v>0.1516361</v>
      </c>
      <c r="D9" s="14">
        <v>0.4054683</v>
      </c>
      <c r="E9" s="14">
        <v>0.3606346</v>
      </c>
      <c r="F9" s="25">
        <v>-1.818357</v>
      </c>
      <c r="G9" s="35">
        <v>0.03605963</v>
      </c>
    </row>
    <row r="10" spans="1:7" ht="12">
      <c r="A10" s="20" t="s">
        <v>18</v>
      </c>
      <c r="B10" s="29">
        <v>-0.705577</v>
      </c>
      <c r="C10" s="14">
        <v>-1.675069</v>
      </c>
      <c r="D10" s="14">
        <v>-0.5647171</v>
      </c>
      <c r="E10" s="14">
        <v>-0.3819304</v>
      </c>
      <c r="F10" s="25">
        <v>-0.03949694</v>
      </c>
      <c r="G10" s="35">
        <v>-0.7381049</v>
      </c>
    </row>
    <row r="11" spans="1:7" ht="12">
      <c r="A11" s="21" t="s">
        <v>19</v>
      </c>
      <c r="B11" s="31">
        <v>1.910996</v>
      </c>
      <c r="C11" s="16">
        <v>1.919249</v>
      </c>
      <c r="D11" s="16">
        <v>1.892491</v>
      </c>
      <c r="E11" s="16">
        <v>1.02006</v>
      </c>
      <c r="F11" s="27">
        <v>12.81797</v>
      </c>
      <c r="G11" s="37">
        <v>3.151889</v>
      </c>
    </row>
    <row r="12" spans="1:7" ht="12">
      <c r="A12" s="20" t="s">
        <v>20</v>
      </c>
      <c r="B12" s="29">
        <v>0.2448027</v>
      </c>
      <c r="C12" s="14">
        <v>0.3158875</v>
      </c>
      <c r="D12" s="14">
        <v>-0.2760729</v>
      </c>
      <c r="E12" s="14">
        <v>-0.1032518</v>
      </c>
      <c r="F12" s="25">
        <v>-0.1754428</v>
      </c>
      <c r="G12" s="35">
        <v>-0.003309251</v>
      </c>
    </row>
    <row r="13" spans="1:7" ht="12">
      <c r="A13" s="20" t="s">
        <v>21</v>
      </c>
      <c r="B13" s="29">
        <v>0.01069529</v>
      </c>
      <c r="C13" s="14">
        <v>-0.07156276</v>
      </c>
      <c r="D13" s="14">
        <v>-0.1041575</v>
      </c>
      <c r="E13" s="14">
        <v>0.003813261</v>
      </c>
      <c r="F13" s="25">
        <v>0.1293445</v>
      </c>
      <c r="G13" s="35">
        <v>-0.02252798</v>
      </c>
    </row>
    <row r="14" spans="1:7" ht="12">
      <c r="A14" s="20" t="s">
        <v>22</v>
      </c>
      <c r="B14" s="29">
        <v>-0.001911556</v>
      </c>
      <c r="C14" s="14">
        <v>-0.1709249</v>
      </c>
      <c r="D14" s="14">
        <v>-0.07942705</v>
      </c>
      <c r="E14" s="14">
        <v>0.009770438</v>
      </c>
      <c r="F14" s="25">
        <v>0.272328</v>
      </c>
      <c r="G14" s="35">
        <v>-0.02177039</v>
      </c>
    </row>
    <row r="15" spans="1:7" ht="12">
      <c r="A15" s="21" t="s">
        <v>23</v>
      </c>
      <c r="B15" s="31">
        <v>-0.5350504</v>
      </c>
      <c r="C15" s="16">
        <v>-0.2207493</v>
      </c>
      <c r="D15" s="16">
        <v>-0.1797638</v>
      </c>
      <c r="E15" s="16">
        <v>-0.2649969</v>
      </c>
      <c r="F15" s="27">
        <v>-0.4569878</v>
      </c>
      <c r="G15" s="37">
        <v>-0.2985334</v>
      </c>
    </row>
    <row r="16" spans="1:7" ht="12">
      <c r="A16" s="20" t="s">
        <v>24</v>
      </c>
      <c r="B16" s="29">
        <v>0.003976962</v>
      </c>
      <c r="C16" s="14">
        <v>0.00895403</v>
      </c>
      <c r="D16" s="14">
        <v>-0.0157655</v>
      </c>
      <c r="E16" s="14">
        <v>-0.05354275</v>
      </c>
      <c r="F16" s="25">
        <v>-0.0800382</v>
      </c>
      <c r="G16" s="35">
        <v>-0.02464365</v>
      </c>
    </row>
    <row r="17" spans="1:7" ht="12">
      <c r="A17" s="20" t="s">
        <v>25</v>
      </c>
      <c r="B17" s="29">
        <v>-0.002956913</v>
      </c>
      <c r="C17" s="14">
        <v>0.002444811</v>
      </c>
      <c r="D17" s="14">
        <v>-0.002168976</v>
      </c>
      <c r="E17" s="14">
        <v>-0.003496994</v>
      </c>
      <c r="F17" s="25">
        <v>0.009629441</v>
      </c>
      <c r="G17" s="35">
        <v>8.487098E-05</v>
      </c>
    </row>
    <row r="18" spans="1:7" ht="12">
      <c r="A18" s="20" t="s">
        <v>26</v>
      </c>
      <c r="B18" s="29">
        <v>0.01697602</v>
      </c>
      <c r="C18" s="14">
        <v>0.01673658</v>
      </c>
      <c r="D18" s="14">
        <v>0.02125781</v>
      </c>
      <c r="E18" s="14">
        <v>0.02609994</v>
      </c>
      <c r="F18" s="25">
        <v>0.01226112</v>
      </c>
      <c r="G18" s="35">
        <v>0.01951316</v>
      </c>
    </row>
    <row r="19" spans="1:7" ht="12">
      <c r="A19" s="21" t="s">
        <v>27</v>
      </c>
      <c r="B19" s="31">
        <v>-0.2050618</v>
      </c>
      <c r="C19" s="16">
        <v>-0.1944622</v>
      </c>
      <c r="D19" s="16">
        <v>-0.1921705</v>
      </c>
      <c r="E19" s="16">
        <v>-0.1796647</v>
      </c>
      <c r="F19" s="27">
        <v>-0.1542374</v>
      </c>
      <c r="G19" s="37">
        <v>-0.1865062</v>
      </c>
    </row>
    <row r="20" spans="1:7" ht="12.75" thickBot="1">
      <c r="A20" s="44" t="s">
        <v>28</v>
      </c>
      <c r="B20" s="45">
        <v>0.0004352636</v>
      </c>
      <c r="C20" s="46">
        <v>0.004610142</v>
      </c>
      <c r="D20" s="46">
        <v>0.004113606</v>
      </c>
      <c r="E20" s="46">
        <v>0.0006345772</v>
      </c>
      <c r="F20" s="47">
        <v>-0.008915213</v>
      </c>
      <c r="G20" s="48">
        <v>0.001123056</v>
      </c>
    </row>
    <row r="21" spans="1:7" ht="12.75" thickTop="1">
      <c r="A21" s="6" t="s">
        <v>29</v>
      </c>
      <c r="B21" s="39">
        <v>-220.8128</v>
      </c>
      <c r="C21" s="40">
        <v>83.27217</v>
      </c>
      <c r="D21" s="40">
        <v>147.4167</v>
      </c>
      <c r="E21" s="40">
        <v>-0.5342655</v>
      </c>
      <c r="F21" s="41">
        <v>-175.5481</v>
      </c>
      <c r="G21" s="43">
        <v>0.000526869</v>
      </c>
    </row>
    <row r="22" spans="1:7" ht="12">
      <c r="A22" s="20" t="s">
        <v>30</v>
      </c>
      <c r="B22" s="29">
        <v>189.0933</v>
      </c>
      <c r="C22" s="14">
        <v>77.27547</v>
      </c>
      <c r="D22" s="14">
        <v>-19.91339</v>
      </c>
      <c r="E22" s="14">
        <v>-94.40122</v>
      </c>
      <c r="F22" s="25">
        <v>-137.9668</v>
      </c>
      <c r="G22" s="36">
        <v>0</v>
      </c>
    </row>
    <row r="23" spans="1:7" ht="12">
      <c r="A23" s="20" t="s">
        <v>31</v>
      </c>
      <c r="B23" s="29">
        <v>0.500102</v>
      </c>
      <c r="C23" s="14">
        <v>-3.733413</v>
      </c>
      <c r="D23" s="14">
        <v>-0.7495239</v>
      </c>
      <c r="E23" s="14">
        <v>0.8621745</v>
      </c>
      <c r="F23" s="25">
        <v>5.558106</v>
      </c>
      <c r="G23" s="35">
        <v>-0.05618785</v>
      </c>
    </row>
    <row r="24" spans="1:7" ht="12">
      <c r="A24" s="20" t="s">
        <v>32</v>
      </c>
      <c r="B24" s="29">
        <v>1.824845</v>
      </c>
      <c r="C24" s="14">
        <v>-0.5087901</v>
      </c>
      <c r="D24" s="14">
        <v>1.032167</v>
      </c>
      <c r="E24" s="14">
        <v>-0.7116156</v>
      </c>
      <c r="F24" s="25">
        <v>1.543284</v>
      </c>
      <c r="G24" s="35">
        <v>0.4246379</v>
      </c>
    </row>
    <row r="25" spans="1:7" ht="12">
      <c r="A25" s="20" t="s">
        <v>33</v>
      </c>
      <c r="B25" s="29">
        <v>-0.4649739</v>
      </c>
      <c r="C25" s="14">
        <v>0.04099804</v>
      </c>
      <c r="D25" s="14">
        <v>0.9503786</v>
      </c>
      <c r="E25" s="14">
        <v>1.063503</v>
      </c>
      <c r="F25" s="25">
        <v>-2.925436</v>
      </c>
      <c r="G25" s="35">
        <v>0.03619506</v>
      </c>
    </row>
    <row r="26" spans="1:7" ht="12">
      <c r="A26" s="21" t="s">
        <v>34</v>
      </c>
      <c r="B26" s="31">
        <v>0.8414863</v>
      </c>
      <c r="C26" s="16">
        <v>0.6814841</v>
      </c>
      <c r="D26" s="16">
        <v>0.4645467</v>
      </c>
      <c r="E26" s="16">
        <v>0.5334589</v>
      </c>
      <c r="F26" s="27">
        <v>2.249071</v>
      </c>
      <c r="G26" s="37">
        <v>0.8263314</v>
      </c>
    </row>
    <row r="27" spans="1:7" ht="12">
      <c r="A27" s="20" t="s">
        <v>35</v>
      </c>
      <c r="B27" s="29">
        <v>-0.3351603</v>
      </c>
      <c r="C27" s="14">
        <v>0.04416181</v>
      </c>
      <c r="D27" s="14">
        <v>0.3815233</v>
      </c>
      <c r="E27" s="14">
        <v>0.2657812</v>
      </c>
      <c r="F27" s="25">
        <v>0.06406823</v>
      </c>
      <c r="G27" s="35">
        <v>0.1264844</v>
      </c>
    </row>
    <row r="28" spans="1:7" ht="12">
      <c r="A28" s="20" t="s">
        <v>36</v>
      </c>
      <c r="B28" s="29">
        <v>0.1495104</v>
      </c>
      <c r="C28" s="14">
        <v>-0.04552834</v>
      </c>
      <c r="D28" s="14">
        <v>-0.06299903</v>
      </c>
      <c r="E28" s="14">
        <v>-0.1808877</v>
      </c>
      <c r="F28" s="25">
        <v>-0.1204382</v>
      </c>
      <c r="G28" s="35">
        <v>-0.06412448</v>
      </c>
    </row>
    <row r="29" spans="1:7" ht="12">
      <c r="A29" s="20" t="s">
        <v>37</v>
      </c>
      <c r="B29" s="29">
        <v>0.09909783</v>
      </c>
      <c r="C29" s="14">
        <v>0.08191247</v>
      </c>
      <c r="D29" s="14">
        <v>0.1294672</v>
      </c>
      <c r="E29" s="14">
        <v>0.1956485</v>
      </c>
      <c r="F29" s="25">
        <v>0.0818102</v>
      </c>
      <c r="G29" s="35">
        <v>0.1231882</v>
      </c>
    </row>
    <row r="30" spans="1:7" ht="12">
      <c r="A30" s="21" t="s">
        <v>38</v>
      </c>
      <c r="B30" s="31">
        <v>0.07498178</v>
      </c>
      <c r="C30" s="16">
        <v>0.1305537</v>
      </c>
      <c r="D30" s="16">
        <v>0.07561345</v>
      </c>
      <c r="E30" s="16">
        <v>-0.04625132</v>
      </c>
      <c r="F30" s="27">
        <v>0.3289508</v>
      </c>
      <c r="G30" s="37">
        <v>0.0932779</v>
      </c>
    </row>
    <row r="31" spans="1:7" ht="12">
      <c r="A31" s="20" t="s">
        <v>39</v>
      </c>
      <c r="B31" s="29">
        <v>-0.03615577</v>
      </c>
      <c r="C31" s="14">
        <v>0.04490945</v>
      </c>
      <c r="D31" s="14">
        <v>0.09250315</v>
      </c>
      <c r="E31" s="14">
        <v>0.06485157</v>
      </c>
      <c r="F31" s="25">
        <v>0.0265172</v>
      </c>
      <c r="G31" s="35">
        <v>0.04698321</v>
      </c>
    </row>
    <row r="32" spans="1:7" ht="12">
      <c r="A32" s="20" t="s">
        <v>40</v>
      </c>
      <c r="B32" s="29">
        <v>-0.002267609</v>
      </c>
      <c r="C32" s="14">
        <v>0.009649884</v>
      </c>
      <c r="D32" s="14">
        <v>-0.02016669</v>
      </c>
      <c r="E32" s="14">
        <v>-0.0169865</v>
      </c>
      <c r="F32" s="25">
        <v>0.00680605</v>
      </c>
      <c r="G32" s="35">
        <v>-0.006034405</v>
      </c>
    </row>
    <row r="33" spans="1:7" ht="12">
      <c r="A33" s="20" t="s">
        <v>41</v>
      </c>
      <c r="B33" s="29">
        <v>0.07920205</v>
      </c>
      <c r="C33" s="14">
        <v>0.0125001</v>
      </c>
      <c r="D33" s="14">
        <v>0.01446642</v>
      </c>
      <c r="E33" s="14">
        <v>0.03676779</v>
      </c>
      <c r="F33" s="25">
        <v>0.06039672</v>
      </c>
      <c r="G33" s="35">
        <v>0.03485367</v>
      </c>
    </row>
    <row r="34" spans="1:7" ht="12">
      <c r="A34" s="21" t="s">
        <v>42</v>
      </c>
      <c r="B34" s="31">
        <v>-0.02985858</v>
      </c>
      <c r="C34" s="16">
        <v>-0.007468485</v>
      </c>
      <c r="D34" s="16">
        <v>0.004065371</v>
      </c>
      <c r="E34" s="16">
        <v>0.006230165</v>
      </c>
      <c r="F34" s="27">
        <v>-0.006222699</v>
      </c>
      <c r="G34" s="37">
        <v>-0.004469651</v>
      </c>
    </row>
    <row r="35" spans="1:7" ht="12.75" thickBot="1">
      <c r="A35" s="22" t="s">
        <v>43</v>
      </c>
      <c r="B35" s="32">
        <v>-0.00295685</v>
      </c>
      <c r="C35" s="17">
        <v>0.003714042</v>
      </c>
      <c r="D35" s="17">
        <v>0.005392804</v>
      </c>
      <c r="E35" s="17">
        <v>0.004551279</v>
      </c>
      <c r="F35" s="28">
        <v>0.001536019</v>
      </c>
      <c r="G35" s="38">
        <v>0.003064182</v>
      </c>
    </row>
    <row r="36" spans="1:7" ht="12">
      <c r="A36" s="4" t="s">
        <v>44</v>
      </c>
      <c r="B36" s="3">
        <v>22.07947</v>
      </c>
      <c r="C36" s="3">
        <v>22.07336</v>
      </c>
      <c r="D36" s="3">
        <v>22.07947</v>
      </c>
      <c r="E36" s="3">
        <v>22.07642</v>
      </c>
      <c r="F36" s="3">
        <v>22.08252</v>
      </c>
      <c r="G36" s="3"/>
    </row>
    <row r="37" spans="1:6" ht="12">
      <c r="A37" s="4" t="s">
        <v>45</v>
      </c>
      <c r="B37" s="2">
        <v>-0.2619426</v>
      </c>
      <c r="C37" s="2">
        <v>-0.2385457</v>
      </c>
      <c r="D37" s="2">
        <v>-0.2293905</v>
      </c>
      <c r="E37" s="2">
        <v>-0.2258301</v>
      </c>
      <c r="F37" s="2">
        <v>-0.2222697</v>
      </c>
    </row>
    <row r="38" spans="1:7" ht="12">
      <c r="A38" s="4" t="s">
        <v>52</v>
      </c>
      <c r="B38" s="2">
        <v>0.0001062178</v>
      </c>
      <c r="C38" s="2">
        <v>0</v>
      </c>
      <c r="D38" s="2">
        <v>-6.834142E-05</v>
      </c>
      <c r="E38" s="2">
        <v>0</v>
      </c>
      <c r="F38" s="2">
        <v>3.194932E-05</v>
      </c>
      <c r="G38" s="2">
        <v>0.0001349842</v>
      </c>
    </row>
    <row r="39" spans="1:7" ht="12.75" thickBot="1">
      <c r="A39" s="4" t="s">
        <v>53</v>
      </c>
      <c r="B39" s="2">
        <v>0.0003733733</v>
      </c>
      <c r="C39" s="2">
        <v>-0.000141514</v>
      </c>
      <c r="D39" s="2">
        <v>-0.0002507445</v>
      </c>
      <c r="E39" s="2">
        <v>0</v>
      </c>
      <c r="F39" s="2">
        <v>0.0002988725</v>
      </c>
      <c r="G39" s="2">
        <v>0.0002332308</v>
      </c>
    </row>
    <row r="40" spans="2:5" ht="12.75" thickBot="1">
      <c r="B40" s="7" t="s">
        <v>46</v>
      </c>
      <c r="C40" s="8">
        <v>-0.003752</v>
      </c>
      <c r="D40" s="18" t="s">
        <v>47</v>
      </c>
      <c r="E40" s="9">
        <v>3.116783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12.505</v>
      </c>
      <c r="C43" s="1">
        <v>12.505</v>
      </c>
      <c r="D43" s="1">
        <v>12.505</v>
      </c>
      <c r="E43" s="1">
        <v>12.505</v>
      </c>
      <c r="F43" s="1">
        <v>12.505</v>
      </c>
      <c r="G43" s="1">
        <v>12.505</v>
      </c>
    </row>
  </sheetData>
  <printOptions/>
  <pageMargins left="0.708661417322835" right="0.708661417322835" top="0.590551181102362" bottom="0.590551181102362" header="0" footer="0.511811023622047"/>
  <pageSetup horizontalDpi="600" verticalDpi="600" orientation="portrait" paperSize="9" scale="95" r:id="rId2"/>
  <headerFooter alignWithMargins="0">
    <oddFooter>&amp;L&amp;F&amp;C&amp;J&amp;R&amp;A</oddFooter>
  </headerFooter>
  <rowBreaks count="1" manualBreakCount="1">
    <brk id="67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0.002254</v>
      </c>
      <c r="C4">
        <v>0.003752</v>
      </c>
      <c r="D4">
        <v>0.003751</v>
      </c>
      <c r="E4">
        <v>0.003752</v>
      </c>
      <c r="F4">
        <v>0.002084</v>
      </c>
      <c r="G4">
        <v>0.011692</v>
      </c>
    </row>
    <row r="5" spans="1:7" ht="12.75">
      <c r="A5" t="s">
        <v>13</v>
      </c>
      <c r="B5">
        <v>9.453538</v>
      </c>
      <c r="C5">
        <v>3.863697</v>
      </c>
      <c r="D5">
        <v>-0.995668</v>
      </c>
      <c r="E5">
        <v>-4.719921</v>
      </c>
      <c r="F5">
        <v>-6.8979</v>
      </c>
      <c r="G5">
        <v>3.789958</v>
      </c>
    </row>
    <row r="6" spans="1:7" ht="12.75">
      <c r="A6" t="s">
        <v>14</v>
      </c>
      <c r="B6" s="49">
        <v>-58.328</v>
      </c>
      <c r="C6" s="49">
        <v>3.062761</v>
      </c>
      <c r="D6" s="49">
        <v>40.49455</v>
      </c>
      <c r="E6" s="49">
        <v>3.272109</v>
      </c>
      <c r="F6" s="49">
        <v>-21.21927</v>
      </c>
      <c r="G6" s="49">
        <v>0.0004846062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1.744658</v>
      </c>
      <c r="C8" s="49">
        <v>3.714004</v>
      </c>
      <c r="D8" s="49">
        <v>0.9367192</v>
      </c>
      <c r="E8" s="49">
        <v>0.282939</v>
      </c>
      <c r="F8" s="49">
        <v>-2.730042</v>
      </c>
      <c r="G8" s="49">
        <v>1.074467</v>
      </c>
    </row>
    <row r="9" spans="1:7" ht="12.75">
      <c r="A9" t="s">
        <v>17</v>
      </c>
      <c r="B9" s="49">
        <v>0.403268</v>
      </c>
      <c r="C9" s="49">
        <v>0.1516361</v>
      </c>
      <c r="D9" s="49">
        <v>0.4054683</v>
      </c>
      <c r="E9" s="49">
        <v>0.3606346</v>
      </c>
      <c r="F9" s="49">
        <v>-1.818357</v>
      </c>
      <c r="G9" s="49">
        <v>0.03605963</v>
      </c>
    </row>
    <row r="10" spans="1:7" ht="12.75">
      <c r="A10" t="s">
        <v>18</v>
      </c>
      <c r="B10" s="49">
        <v>-0.705577</v>
      </c>
      <c r="C10" s="49">
        <v>-1.675069</v>
      </c>
      <c r="D10" s="49">
        <v>-0.5647171</v>
      </c>
      <c r="E10" s="49">
        <v>-0.3819304</v>
      </c>
      <c r="F10" s="49">
        <v>-0.03949694</v>
      </c>
      <c r="G10" s="49">
        <v>-0.7381049</v>
      </c>
    </row>
    <row r="11" spans="1:7" ht="12.75">
      <c r="A11" t="s">
        <v>19</v>
      </c>
      <c r="B11" s="49">
        <v>1.910996</v>
      </c>
      <c r="C11" s="49">
        <v>1.919249</v>
      </c>
      <c r="D11" s="49">
        <v>1.892491</v>
      </c>
      <c r="E11" s="49">
        <v>1.02006</v>
      </c>
      <c r="F11" s="49">
        <v>12.81797</v>
      </c>
      <c r="G11" s="49">
        <v>3.151889</v>
      </c>
    </row>
    <row r="12" spans="1:7" ht="12.75">
      <c r="A12" t="s">
        <v>20</v>
      </c>
      <c r="B12" s="49">
        <v>0.2448027</v>
      </c>
      <c r="C12" s="49">
        <v>0.3158875</v>
      </c>
      <c r="D12" s="49">
        <v>-0.2760729</v>
      </c>
      <c r="E12" s="49">
        <v>-0.1032518</v>
      </c>
      <c r="F12" s="49">
        <v>-0.1754428</v>
      </c>
      <c r="G12" s="49">
        <v>-0.003309251</v>
      </c>
    </row>
    <row r="13" spans="1:7" ht="12.75">
      <c r="A13" t="s">
        <v>21</v>
      </c>
      <c r="B13" s="49">
        <v>0.01069529</v>
      </c>
      <c r="C13" s="49">
        <v>-0.07156276</v>
      </c>
      <c r="D13" s="49">
        <v>-0.1041575</v>
      </c>
      <c r="E13" s="49">
        <v>0.003813261</v>
      </c>
      <c r="F13" s="49">
        <v>0.1293445</v>
      </c>
      <c r="G13" s="49">
        <v>-0.02252798</v>
      </c>
    </row>
    <row r="14" spans="1:7" ht="12.75">
      <c r="A14" t="s">
        <v>22</v>
      </c>
      <c r="B14" s="49">
        <v>-0.001911556</v>
      </c>
      <c r="C14" s="49">
        <v>-0.1709249</v>
      </c>
      <c r="D14" s="49">
        <v>-0.07942705</v>
      </c>
      <c r="E14" s="49">
        <v>0.009770438</v>
      </c>
      <c r="F14" s="49">
        <v>0.272328</v>
      </c>
      <c r="G14" s="49">
        <v>-0.02177039</v>
      </c>
    </row>
    <row r="15" spans="1:7" ht="12.75">
      <c r="A15" t="s">
        <v>23</v>
      </c>
      <c r="B15" s="49">
        <v>-0.5350504</v>
      </c>
      <c r="C15" s="49">
        <v>-0.2207493</v>
      </c>
      <c r="D15" s="49">
        <v>-0.1797638</v>
      </c>
      <c r="E15" s="49">
        <v>-0.2649969</v>
      </c>
      <c r="F15" s="49">
        <v>-0.4569878</v>
      </c>
      <c r="G15" s="49">
        <v>-0.2985334</v>
      </c>
    </row>
    <row r="16" spans="1:7" ht="12.75">
      <c r="A16" t="s">
        <v>24</v>
      </c>
      <c r="B16" s="49">
        <v>0.003976962</v>
      </c>
      <c r="C16" s="49">
        <v>0.00895403</v>
      </c>
      <c r="D16" s="49">
        <v>-0.0157655</v>
      </c>
      <c r="E16" s="49">
        <v>-0.05354275</v>
      </c>
      <c r="F16" s="49">
        <v>-0.0800382</v>
      </c>
      <c r="G16" s="49">
        <v>-0.02464365</v>
      </c>
    </row>
    <row r="17" spans="1:7" ht="12.75">
      <c r="A17" t="s">
        <v>25</v>
      </c>
      <c r="B17" s="49">
        <v>-0.002956913</v>
      </c>
      <c r="C17" s="49">
        <v>0.002444811</v>
      </c>
      <c r="D17" s="49">
        <v>-0.002168976</v>
      </c>
      <c r="E17" s="49">
        <v>-0.003496994</v>
      </c>
      <c r="F17" s="49">
        <v>0.009629441</v>
      </c>
      <c r="G17" s="49">
        <v>8.487098E-05</v>
      </c>
    </row>
    <row r="18" spans="1:7" ht="12.75">
      <c r="A18" t="s">
        <v>26</v>
      </c>
      <c r="B18" s="49">
        <v>0.01697602</v>
      </c>
      <c r="C18" s="49">
        <v>0.01673658</v>
      </c>
      <c r="D18" s="49">
        <v>0.02125781</v>
      </c>
      <c r="E18" s="49">
        <v>0.02609994</v>
      </c>
      <c r="F18" s="49">
        <v>0.01226112</v>
      </c>
      <c r="G18" s="49">
        <v>0.01951316</v>
      </c>
    </row>
    <row r="19" spans="1:7" ht="12.75">
      <c r="A19" t="s">
        <v>27</v>
      </c>
      <c r="B19" s="49">
        <v>-0.2050618</v>
      </c>
      <c r="C19" s="49">
        <v>-0.1944622</v>
      </c>
      <c r="D19" s="49">
        <v>-0.1921705</v>
      </c>
      <c r="E19" s="49">
        <v>-0.1796647</v>
      </c>
      <c r="F19" s="49">
        <v>-0.1542374</v>
      </c>
      <c r="G19" s="49">
        <v>-0.1865062</v>
      </c>
    </row>
    <row r="20" spans="1:7" ht="12.75">
      <c r="A20" t="s">
        <v>28</v>
      </c>
      <c r="B20" s="49">
        <v>0.0004352636</v>
      </c>
      <c r="C20" s="49">
        <v>0.004610142</v>
      </c>
      <c r="D20" s="49">
        <v>0.004113606</v>
      </c>
      <c r="E20" s="49">
        <v>0.0006345772</v>
      </c>
      <c r="F20" s="49">
        <v>-0.008915213</v>
      </c>
      <c r="G20" s="49">
        <v>0.001123056</v>
      </c>
    </row>
    <row r="21" spans="1:7" ht="12.75">
      <c r="A21" t="s">
        <v>29</v>
      </c>
      <c r="B21" s="49">
        <v>-220.8128</v>
      </c>
      <c r="C21" s="49">
        <v>83.27217</v>
      </c>
      <c r="D21" s="49">
        <v>147.4167</v>
      </c>
      <c r="E21" s="49">
        <v>-0.5342655</v>
      </c>
      <c r="F21" s="49">
        <v>-175.5481</v>
      </c>
      <c r="G21" s="49">
        <v>0.000526869</v>
      </c>
    </row>
    <row r="22" spans="1:7" ht="12.75">
      <c r="A22" t="s">
        <v>30</v>
      </c>
      <c r="B22" s="49">
        <v>189.0933</v>
      </c>
      <c r="C22" s="49">
        <v>77.27547</v>
      </c>
      <c r="D22" s="49">
        <v>-19.91339</v>
      </c>
      <c r="E22" s="49">
        <v>-94.40122</v>
      </c>
      <c r="F22" s="49">
        <v>-137.9668</v>
      </c>
      <c r="G22" s="49">
        <v>0</v>
      </c>
    </row>
    <row r="23" spans="1:7" ht="12.75">
      <c r="A23" t="s">
        <v>31</v>
      </c>
      <c r="B23" s="49">
        <v>0.500102</v>
      </c>
      <c r="C23" s="49">
        <v>-3.733413</v>
      </c>
      <c r="D23" s="49">
        <v>-0.7495239</v>
      </c>
      <c r="E23" s="49">
        <v>0.8621745</v>
      </c>
      <c r="F23" s="49">
        <v>5.558106</v>
      </c>
      <c r="G23" s="49">
        <v>-0.05618785</v>
      </c>
    </row>
    <row r="24" spans="1:7" ht="12.75">
      <c r="A24" t="s">
        <v>32</v>
      </c>
      <c r="B24" s="49">
        <v>1.824845</v>
      </c>
      <c r="C24" s="49">
        <v>-0.5087901</v>
      </c>
      <c r="D24" s="49">
        <v>1.032167</v>
      </c>
      <c r="E24" s="49">
        <v>-0.7116156</v>
      </c>
      <c r="F24" s="49">
        <v>1.543284</v>
      </c>
      <c r="G24" s="49">
        <v>0.4246379</v>
      </c>
    </row>
    <row r="25" spans="1:7" ht="12.75">
      <c r="A25" t="s">
        <v>33</v>
      </c>
      <c r="B25" s="49">
        <v>-0.4649739</v>
      </c>
      <c r="C25" s="49">
        <v>0.04099804</v>
      </c>
      <c r="D25" s="49">
        <v>0.9503786</v>
      </c>
      <c r="E25" s="49">
        <v>1.063503</v>
      </c>
      <c r="F25" s="49">
        <v>-2.925436</v>
      </c>
      <c r="G25" s="49">
        <v>0.03619506</v>
      </c>
    </row>
    <row r="26" spans="1:7" ht="12.75">
      <c r="A26" t="s">
        <v>34</v>
      </c>
      <c r="B26" s="49">
        <v>0.8414863</v>
      </c>
      <c r="C26" s="49">
        <v>0.6814841</v>
      </c>
      <c r="D26" s="49">
        <v>0.4645467</v>
      </c>
      <c r="E26" s="49">
        <v>0.5334589</v>
      </c>
      <c r="F26" s="49">
        <v>2.249071</v>
      </c>
      <c r="G26" s="49">
        <v>0.8263314</v>
      </c>
    </row>
    <row r="27" spans="1:7" ht="12.75">
      <c r="A27" t="s">
        <v>35</v>
      </c>
      <c r="B27" s="49">
        <v>-0.3351603</v>
      </c>
      <c r="C27" s="49">
        <v>0.04416181</v>
      </c>
      <c r="D27" s="49">
        <v>0.3815233</v>
      </c>
      <c r="E27" s="49">
        <v>0.2657812</v>
      </c>
      <c r="F27" s="49">
        <v>0.06406823</v>
      </c>
      <c r="G27" s="49">
        <v>0.1264844</v>
      </c>
    </row>
    <row r="28" spans="1:7" ht="12.75">
      <c r="A28" t="s">
        <v>36</v>
      </c>
      <c r="B28" s="49">
        <v>0.1495104</v>
      </c>
      <c r="C28" s="49">
        <v>-0.04552834</v>
      </c>
      <c r="D28" s="49">
        <v>-0.06299903</v>
      </c>
      <c r="E28" s="49">
        <v>-0.1808877</v>
      </c>
      <c r="F28" s="49">
        <v>-0.1204382</v>
      </c>
      <c r="G28" s="49">
        <v>-0.06412448</v>
      </c>
    </row>
    <row r="29" spans="1:7" ht="12.75">
      <c r="A29" t="s">
        <v>37</v>
      </c>
      <c r="B29" s="49">
        <v>0.09909783</v>
      </c>
      <c r="C29" s="49">
        <v>0.08191247</v>
      </c>
      <c r="D29" s="49">
        <v>0.1294672</v>
      </c>
      <c r="E29" s="49">
        <v>0.1956485</v>
      </c>
      <c r="F29" s="49">
        <v>0.0818102</v>
      </c>
      <c r="G29" s="49">
        <v>0.1231882</v>
      </c>
    </row>
    <row r="30" spans="1:7" ht="12.75">
      <c r="A30" t="s">
        <v>38</v>
      </c>
      <c r="B30" s="49">
        <v>0.07498178</v>
      </c>
      <c r="C30" s="49">
        <v>0.1305537</v>
      </c>
      <c r="D30" s="49">
        <v>0.07561345</v>
      </c>
      <c r="E30" s="49">
        <v>-0.04625132</v>
      </c>
      <c r="F30" s="49">
        <v>0.3289508</v>
      </c>
      <c r="G30" s="49">
        <v>0.0932779</v>
      </c>
    </row>
    <row r="31" spans="1:7" ht="12.75">
      <c r="A31" t="s">
        <v>39</v>
      </c>
      <c r="B31" s="49">
        <v>-0.03615577</v>
      </c>
      <c r="C31" s="49">
        <v>0.04490945</v>
      </c>
      <c r="D31" s="49">
        <v>0.09250315</v>
      </c>
      <c r="E31" s="49">
        <v>0.06485157</v>
      </c>
      <c r="F31" s="49">
        <v>0.0265172</v>
      </c>
      <c r="G31" s="49">
        <v>0.04698321</v>
      </c>
    </row>
    <row r="32" spans="1:7" ht="12.75">
      <c r="A32" t="s">
        <v>40</v>
      </c>
      <c r="B32" s="49">
        <v>-0.002267609</v>
      </c>
      <c r="C32" s="49">
        <v>0.009649884</v>
      </c>
      <c r="D32" s="49">
        <v>-0.02016669</v>
      </c>
      <c r="E32" s="49">
        <v>-0.0169865</v>
      </c>
      <c r="F32" s="49">
        <v>0.00680605</v>
      </c>
      <c r="G32" s="49">
        <v>-0.006034405</v>
      </c>
    </row>
    <row r="33" spans="1:7" ht="12.75">
      <c r="A33" t="s">
        <v>41</v>
      </c>
      <c r="B33" s="49">
        <v>0.07920205</v>
      </c>
      <c r="C33" s="49">
        <v>0.0125001</v>
      </c>
      <c r="D33" s="49">
        <v>0.01446642</v>
      </c>
      <c r="E33" s="49">
        <v>0.03676779</v>
      </c>
      <c r="F33" s="49">
        <v>0.06039672</v>
      </c>
      <c r="G33" s="49">
        <v>0.03485367</v>
      </c>
    </row>
    <row r="34" spans="1:7" ht="12.75">
      <c r="A34" t="s">
        <v>42</v>
      </c>
      <c r="B34" s="49">
        <v>-0.02985858</v>
      </c>
      <c r="C34" s="49">
        <v>-0.007468485</v>
      </c>
      <c r="D34" s="49">
        <v>0.004065371</v>
      </c>
      <c r="E34" s="49">
        <v>0.006230165</v>
      </c>
      <c r="F34" s="49">
        <v>-0.006222699</v>
      </c>
      <c r="G34" s="49">
        <v>-0.004469651</v>
      </c>
    </row>
    <row r="35" spans="1:7" ht="12.75">
      <c r="A35" t="s">
        <v>43</v>
      </c>
      <c r="B35" s="49">
        <v>-0.00295685</v>
      </c>
      <c r="C35" s="49">
        <v>0.003714042</v>
      </c>
      <c r="D35" s="49">
        <v>0.005392804</v>
      </c>
      <c r="E35" s="49">
        <v>0.004551279</v>
      </c>
      <c r="F35" s="49">
        <v>0.001536019</v>
      </c>
      <c r="G35" s="49">
        <v>0.003064182</v>
      </c>
    </row>
    <row r="36" spans="1:6" ht="12.75">
      <c r="A36" t="s">
        <v>44</v>
      </c>
      <c r="B36" s="49">
        <v>22.07947</v>
      </c>
      <c r="C36" s="49">
        <v>22.07336</v>
      </c>
      <c r="D36" s="49">
        <v>22.07947</v>
      </c>
      <c r="E36" s="49">
        <v>22.07642</v>
      </c>
      <c r="F36" s="49">
        <v>22.08252</v>
      </c>
    </row>
    <row r="37" spans="1:6" ht="12.75">
      <c r="A37" t="s">
        <v>45</v>
      </c>
      <c r="B37" s="49">
        <v>-0.2619426</v>
      </c>
      <c r="C37" s="49">
        <v>-0.2385457</v>
      </c>
      <c r="D37" s="49">
        <v>-0.2293905</v>
      </c>
      <c r="E37" s="49">
        <v>-0.2258301</v>
      </c>
      <c r="F37" s="49">
        <v>-0.2222697</v>
      </c>
    </row>
    <row r="38" spans="1:7" ht="12.75">
      <c r="A38" t="s">
        <v>54</v>
      </c>
      <c r="B38" s="49">
        <v>0.0001062178</v>
      </c>
      <c r="C38" s="49">
        <v>0</v>
      </c>
      <c r="D38" s="49">
        <v>-6.834142E-05</v>
      </c>
      <c r="E38" s="49">
        <v>0</v>
      </c>
      <c r="F38" s="49">
        <v>3.194932E-05</v>
      </c>
      <c r="G38" s="49">
        <v>0.0001349842</v>
      </c>
    </row>
    <row r="39" spans="1:7" ht="12.75">
      <c r="A39" t="s">
        <v>55</v>
      </c>
      <c r="B39" s="49">
        <v>0.0003733733</v>
      </c>
      <c r="C39" s="49">
        <v>-0.000141514</v>
      </c>
      <c r="D39" s="49">
        <v>-0.0002507445</v>
      </c>
      <c r="E39" s="49">
        <v>0</v>
      </c>
      <c r="F39" s="49">
        <v>0.0002988725</v>
      </c>
      <c r="G39" s="49">
        <v>0.0002332308</v>
      </c>
    </row>
    <row r="40" spans="2:5" ht="12.75">
      <c r="B40" t="s">
        <v>46</v>
      </c>
      <c r="C40">
        <v>-0.003752</v>
      </c>
      <c r="D40" t="s">
        <v>47</v>
      </c>
      <c r="E40">
        <v>3.116783</v>
      </c>
    </row>
    <row r="42" ht="12.75">
      <c r="A42" t="s">
        <v>56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12.505</v>
      </c>
      <c r="C44">
        <v>12.505</v>
      </c>
      <c r="D44">
        <v>12.505</v>
      </c>
      <c r="E44">
        <v>12.505</v>
      </c>
      <c r="F44">
        <v>12.505</v>
      </c>
      <c r="J44">
        <v>12.505</v>
      </c>
    </row>
    <row r="50" spans="1:7" ht="12.75">
      <c r="A50" t="s">
        <v>57</v>
      </c>
      <c r="B50">
        <f>-0.017/(B7*B7+B22*B22)*(B21*B22+B6*B7)</f>
        <v>0.00010621783803238129</v>
      </c>
      <c r="C50">
        <f>-0.017/(C7*C7+C22*C22)*(C21*C22+C6*C7)</f>
        <v>-6.300249813385668E-06</v>
      </c>
      <c r="D50">
        <f>-0.017/(D7*D7+D22*D22)*(D21*D22+D6*D7)</f>
        <v>-6.834141773608843E-05</v>
      </c>
      <c r="E50">
        <f>-0.017/(E7*E7+E22*E22)*(E21*E22+E6*E7)</f>
        <v>-5.5706628688967075E-06</v>
      </c>
      <c r="F50">
        <f>-0.017/(F7*F7+F22*F22)*(F21*F22+F6*F7)</f>
        <v>3.1949309868132125E-05</v>
      </c>
      <c r="G50">
        <f>(B50*B$4+C50*C$4+D50*D$4+E50*E$4+F50*F$4)/SUM(B$4:F$4)</f>
        <v>3.276499953943175E-07</v>
      </c>
    </row>
    <row r="51" spans="1:7" ht="12.75">
      <c r="A51" t="s">
        <v>58</v>
      </c>
      <c r="B51">
        <f>-0.017/(B7*B7+B22*B22)*(B21*B7-B6*B22)</f>
        <v>0.00037337325184875916</v>
      </c>
      <c r="C51">
        <f>-0.017/(C7*C7+C22*C22)*(C21*C7-C6*C22)</f>
        <v>-0.00014151400352345537</v>
      </c>
      <c r="D51">
        <f>-0.017/(D7*D7+D22*D22)*(D21*D7-D6*D22)</f>
        <v>-0.0002507444809304532</v>
      </c>
      <c r="E51">
        <f>-0.017/(E7*E7+E22*E22)*(E21*E7-E6*E22)</f>
        <v>8.556636128967453E-07</v>
      </c>
      <c r="F51">
        <f>-0.017/(F7*F7+F22*F22)*(F21*F7-F6*F22)</f>
        <v>0.0002988725644044715</v>
      </c>
      <c r="G51">
        <f>(B51*B$4+C51*C$4+D51*D$4+E51*E$4+F51*F$4)/SUM(B$4:F$4)</f>
        <v>-2.474767798707253E-07</v>
      </c>
    </row>
    <row r="58" ht="12.75">
      <c r="A58" t="s">
        <v>60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62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65</v>
      </c>
      <c r="B62">
        <f>B7+(2/0.017)*(B8*B50-B23*B51)</f>
        <v>9999.99983401069</v>
      </c>
      <c r="C62">
        <f>C7+(2/0.017)*(C8*C50-C23*C51)</f>
        <v>9999.935090661947</v>
      </c>
      <c r="D62">
        <f>D7+(2/0.017)*(D8*D50-D23*D51)</f>
        <v>9999.970358153012</v>
      </c>
      <c r="E62">
        <f>E7+(2/0.017)*(E8*E50-E23*E51)</f>
        <v>9999.99972777775</v>
      </c>
      <c r="F62">
        <f>F7+(2/0.017)*(F8*F50-F23*F51)</f>
        <v>9999.794307252792</v>
      </c>
    </row>
    <row r="63" spans="1:6" ht="12.75">
      <c r="A63" t="s">
        <v>66</v>
      </c>
      <c r="B63">
        <f>B8+(3/0.017)*(B9*B50-B24*B51)</f>
        <v>1.631979048824299</v>
      </c>
      <c r="C63">
        <f>C8+(3/0.017)*(C9*C50-C24*C51)</f>
        <v>3.70112936423856</v>
      </c>
      <c r="D63">
        <f>D8+(3/0.017)*(D9*D50-D24*D51)</f>
        <v>0.9775015353257943</v>
      </c>
      <c r="E63">
        <f>E8+(3/0.017)*(E9*E50-E24*E51)</f>
        <v>0.2826919287882053</v>
      </c>
      <c r="F63">
        <f>F8+(3/0.017)*(F9*F50-F24*F51)</f>
        <v>-2.8216903231638137</v>
      </c>
    </row>
    <row r="64" spans="1:6" ht="12.75">
      <c r="A64" t="s">
        <v>67</v>
      </c>
      <c r="B64">
        <f>B9+(4/0.017)*(B10*B50-B25*B51)</f>
        <v>0.4264830478970415</v>
      </c>
      <c r="C64">
        <f>C9+(4/0.017)*(C10*C50-C25*C51)</f>
        <v>0.15548437057215833</v>
      </c>
      <c r="D64">
        <f>D9+(4/0.017)*(D10*D50-D25*D51)</f>
        <v>0.47062024258311136</v>
      </c>
      <c r="E64">
        <f>E9+(4/0.017)*(E10*E50-E25*E51)</f>
        <v>0.36092109521846505</v>
      </c>
      <c r="F64">
        <f>F9+(4/0.017)*(F10*F50-F25*F51)</f>
        <v>-1.6129286095655866</v>
      </c>
    </row>
    <row r="65" spans="1:6" ht="12.75">
      <c r="A65" t="s">
        <v>68</v>
      </c>
      <c r="B65">
        <f>B10+(5/0.017)*(B11*B50-B26*B51)</f>
        <v>-0.7382848272378388</v>
      </c>
      <c r="C65">
        <f>C10+(5/0.017)*(C11*C50-C26*C51)</f>
        <v>-1.6502608249486799</v>
      </c>
      <c r="D65">
        <f>D10+(5/0.017)*(D11*D50-D26*D51)</f>
        <v>-0.5684973931862743</v>
      </c>
      <c r="E65">
        <f>E10+(5/0.017)*(E11*E50-E26*E51)</f>
        <v>-0.3837359505105155</v>
      </c>
      <c r="F65">
        <f>F10+(5/0.017)*(F11*F50-F26*F51)</f>
        <v>-0.1167499758492081</v>
      </c>
    </row>
    <row r="66" spans="1:6" ht="12.75">
      <c r="A66" t="s">
        <v>69</v>
      </c>
      <c r="B66">
        <f>B11+(6/0.017)*(B12*B50-B27*B51)</f>
        <v>1.9643403428141513</v>
      </c>
      <c r="C66">
        <f>C11+(6/0.017)*(C12*C50-C27*C51)</f>
        <v>1.9207522980140057</v>
      </c>
      <c r="D66">
        <f>D11+(6/0.017)*(D12*D50-D27*D51)</f>
        <v>1.9329140853667834</v>
      </c>
      <c r="E66">
        <f>E11+(6/0.017)*(E12*E50-E27*E51)</f>
        <v>1.0201827394117322</v>
      </c>
      <c r="F66">
        <f>F11+(6/0.017)*(F12*F50-F27*F51)</f>
        <v>12.80923346614884</v>
      </c>
    </row>
    <row r="67" spans="1:6" ht="12.75">
      <c r="A67" t="s">
        <v>70</v>
      </c>
      <c r="B67">
        <f>B12+(7/0.017)*(B13*B50-B28*B51)</f>
        <v>0.22228446026082616</v>
      </c>
      <c r="C67">
        <f>C12+(7/0.017)*(C13*C50-C28*C51)</f>
        <v>0.3134201917168887</v>
      </c>
      <c r="D67">
        <f>D12+(7/0.017)*(D13*D50-D28*D51)</f>
        <v>-0.2796463538241399</v>
      </c>
      <c r="E67">
        <f>E12+(7/0.017)*(E13*E50-E28*E51)</f>
        <v>-0.10319681432822711</v>
      </c>
      <c r="F67">
        <f>F12+(7/0.017)*(F13*F50-F28*F51)</f>
        <v>-0.1589194477426188</v>
      </c>
    </row>
    <row r="68" spans="1:6" ht="12.75">
      <c r="A68" t="s">
        <v>71</v>
      </c>
      <c r="B68">
        <f>B13+(8/0.017)*(B14*B50-B29*B51)</f>
        <v>-0.006812249004166281</v>
      </c>
      <c r="C68">
        <f>C13+(8/0.017)*(C14*C50-C29*C51)</f>
        <v>-0.06560105122940099</v>
      </c>
      <c r="D68">
        <f>D13+(8/0.017)*(D14*D50-D29*D51)</f>
        <v>-0.08632627973406383</v>
      </c>
      <c r="E68">
        <f>E13+(8/0.017)*(E14*E50-E29*E51)</f>
        <v>0.0037088670618601006</v>
      </c>
      <c r="F68">
        <f>F13+(8/0.017)*(F14*F50-F29*F51)</f>
        <v>0.12193267288909458</v>
      </c>
    </row>
    <row r="69" spans="1:6" ht="12.75">
      <c r="A69" t="s">
        <v>72</v>
      </c>
      <c r="B69">
        <f>B14+(9/0.017)*(B15*B50-B30*B51)</f>
        <v>-0.04682054363466598</v>
      </c>
      <c r="C69">
        <f>C14+(9/0.017)*(C15*C50-C30*C51)</f>
        <v>-0.16040763103050756</v>
      </c>
      <c r="D69">
        <f>D14+(9/0.017)*(D15*D50-D30*D51)</f>
        <v>-0.06288559623581548</v>
      </c>
      <c r="E69">
        <f>E14+(9/0.017)*(E15*E50-E30*E51)</f>
        <v>0.010572911862645681</v>
      </c>
      <c r="F69">
        <f>F14+(9/0.017)*(F15*F50-F30*F51)</f>
        <v>0.212549569065675</v>
      </c>
    </row>
    <row r="70" spans="1:6" ht="12.75">
      <c r="A70" t="s">
        <v>73</v>
      </c>
      <c r="B70">
        <f>B15+(10/0.017)*(B16*B50-B31*B51)</f>
        <v>-0.526860975456722</v>
      </c>
      <c r="C70">
        <f>C15+(10/0.017)*(C16*C50-C31*C51)</f>
        <v>-0.2170440626825295</v>
      </c>
      <c r="D70">
        <f>D15+(10/0.017)*(D16*D50-D31*D51)</f>
        <v>-0.1654860994397058</v>
      </c>
      <c r="E70">
        <f>E15+(10/0.017)*(E16*E50-E31*E51)</f>
        <v>-0.26485408971727326</v>
      </c>
      <c r="F70">
        <f>F15+(10/0.017)*(F16*F50-F31*F51)</f>
        <v>-0.4631539345987728</v>
      </c>
    </row>
    <row r="71" spans="1:6" ht="12.75">
      <c r="A71" t="s">
        <v>74</v>
      </c>
      <c r="B71">
        <f>B16+(11/0.017)*(B17*B50-B32*B51)</f>
        <v>0.004321577531856375</v>
      </c>
      <c r="C71">
        <f>C16+(11/0.017)*(C17*C50-C32*C51)</f>
        <v>0.00982768286950792</v>
      </c>
      <c r="D71">
        <f>D16+(11/0.017)*(D17*D50-D32*D51)</f>
        <v>-0.018941559325521055</v>
      </c>
      <c r="E71">
        <f>E16+(11/0.017)*(E17*E50-E32*E51)</f>
        <v>-0.05352074009703063</v>
      </c>
      <c r="F71">
        <f>F16+(11/0.017)*(F17*F50-F32*F51)</f>
        <v>-0.0811553390499171</v>
      </c>
    </row>
    <row r="72" spans="1:6" ht="12.75">
      <c r="A72" t="s">
        <v>75</v>
      </c>
      <c r="B72">
        <f>B17+(12/0.017)*(B18*B50-B33*B51)</f>
        <v>-0.022558398283854267</v>
      </c>
      <c r="C72">
        <f>C17+(12/0.017)*(C18*C50-C33*C51)</f>
        <v>0.003619042454415409</v>
      </c>
      <c r="D72">
        <f>D17+(12/0.017)*(D18*D50-D33*D51)</f>
        <v>-0.000633974046735862</v>
      </c>
      <c r="E72">
        <f>E17+(12/0.017)*(E18*E50-E33*E51)</f>
        <v>-0.0036218327011774544</v>
      </c>
      <c r="F72">
        <f>F17+(12/0.017)*(F18*F50-F33*F51)</f>
        <v>-0.0028358683641001026</v>
      </c>
    </row>
    <row r="73" spans="1:6" ht="12.75">
      <c r="A73" t="s">
        <v>76</v>
      </c>
      <c r="B73">
        <f>B18+(13/0.017)*(B19*B50-B34*B51)</f>
        <v>0.00884503545088535</v>
      </c>
      <c r="C73">
        <f>C18+(13/0.017)*(C19*C50-C34*C51)</f>
        <v>0.01686525340861906</v>
      </c>
      <c r="D73">
        <f>D18+(13/0.017)*(D19*D50-D34*D51)</f>
        <v>0.032080366403358235</v>
      </c>
      <c r="E73">
        <f>E18+(13/0.017)*(E19*E50-E34*E51)</f>
        <v>0.026861220418790122</v>
      </c>
      <c r="F73">
        <f>F18+(13/0.017)*(F19*F50-F34*F51)</f>
        <v>0.009915014222546899</v>
      </c>
    </row>
    <row r="74" spans="1:6" ht="12.75">
      <c r="A74" t="s">
        <v>77</v>
      </c>
      <c r="B74">
        <f>B19+(14/0.017)*(B20*B50-B35*B51)</f>
        <v>-0.20411454232846277</v>
      </c>
      <c r="C74">
        <f>C19+(14/0.017)*(C20*C50-C35*C51)</f>
        <v>-0.19405328148884782</v>
      </c>
      <c r="D74">
        <f>D19+(14/0.017)*(D20*D50-D35*D51)</f>
        <v>-0.19128842903343013</v>
      </c>
      <c r="E74">
        <f>E19+(14/0.017)*(E20*E50-E35*E51)</f>
        <v>-0.17967081831251125</v>
      </c>
      <c r="F74">
        <f>F19+(14/0.017)*(F20*F50-F35*F51)</f>
        <v>-0.15485003080956114</v>
      </c>
    </row>
    <row r="75" spans="1:6" ht="12.75">
      <c r="A75" t="s">
        <v>78</v>
      </c>
      <c r="B75" s="49">
        <f>B20</f>
        <v>0.0004352636</v>
      </c>
      <c r="C75" s="49">
        <f>C20</f>
        <v>0.004610142</v>
      </c>
      <c r="D75" s="49">
        <f>D20</f>
        <v>0.004113606</v>
      </c>
      <c r="E75" s="49">
        <f>E20</f>
        <v>0.0006345772</v>
      </c>
      <c r="F75" s="49">
        <f>F20</f>
        <v>-0.008915213</v>
      </c>
    </row>
    <row r="78" ht="12.75">
      <c r="A78" t="s">
        <v>60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79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80</v>
      </c>
      <c r="B82">
        <f>B22+(2/0.017)*(B8*B51+B23*B50)</f>
        <v>189.1761856922423</v>
      </c>
      <c r="C82">
        <f>C22+(2/0.017)*(C8*C51+C23*C50)</f>
        <v>77.21640386581346</v>
      </c>
      <c r="D82">
        <f>D22+(2/0.017)*(D8*D51+D23*D50)</f>
        <v>-19.93499631101512</v>
      </c>
      <c r="E82">
        <f>E22+(2/0.017)*(E8*E51+E23*E50)</f>
        <v>-94.4017565626902</v>
      </c>
      <c r="F82">
        <f>F22+(2/0.017)*(F8*F51+F23*F50)</f>
        <v>-138.04190082383505</v>
      </c>
    </row>
    <row r="83" spans="1:6" ht="12.75">
      <c r="A83" t="s">
        <v>81</v>
      </c>
      <c r="B83">
        <f>B23+(3/0.017)*(B9*B51+B24*B50)</f>
        <v>0.5608785720889553</v>
      </c>
      <c r="C83">
        <f>C23+(3/0.017)*(C9*C51+C24*C50)</f>
        <v>-3.736634140033607</v>
      </c>
      <c r="D83">
        <f>D23+(3/0.017)*(D9*D51+D24*D50)</f>
        <v>-0.7799136696242926</v>
      </c>
      <c r="E83">
        <f>E23+(3/0.017)*(E9*E51+E24*E50)</f>
        <v>0.8629285151478739</v>
      </c>
      <c r="F83">
        <f>F23+(3/0.017)*(F9*F51+F24*F50)</f>
        <v>5.470903030436067</v>
      </c>
    </row>
    <row r="84" spans="1:6" ht="12.75">
      <c r="A84" t="s">
        <v>82</v>
      </c>
      <c r="B84">
        <f>B24+(4/0.017)*(B10*B51+B25*B50)</f>
        <v>1.751237446748429</v>
      </c>
      <c r="C84">
        <f>C24+(4/0.017)*(C10*C51+C25*C50)</f>
        <v>-0.45307541235901844</v>
      </c>
      <c r="D84">
        <f>D24+(4/0.017)*(D10*D51+D25*D50)</f>
        <v>1.0502021706357676</v>
      </c>
      <c r="E84">
        <f>E24+(4/0.017)*(E10*E51+E25*E50)</f>
        <v>-0.7130864754397646</v>
      </c>
      <c r="F84">
        <f>F24+(4/0.017)*(F10*F51+F25*F50)</f>
        <v>1.518514538115925</v>
      </c>
    </row>
    <row r="85" spans="1:6" ht="12.75">
      <c r="A85" t="s">
        <v>83</v>
      </c>
      <c r="B85">
        <f>B25+(5/0.017)*(B11*B51+B26*B50)</f>
        <v>-0.22882812167357672</v>
      </c>
      <c r="C85">
        <f>C25+(5/0.017)*(C11*C51+C26*C50)</f>
        <v>-0.04014729230065839</v>
      </c>
      <c r="D85">
        <f>D25+(5/0.017)*(D11*D51+D26*D50)</f>
        <v>0.8014728783696542</v>
      </c>
      <c r="E85">
        <f>E25+(5/0.017)*(E11*E51+E26*E50)</f>
        <v>1.0628856789819585</v>
      </c>
      <c r="F85">
        <f>F25+(5/0.017)*(F11*F51+F26*F50)</f>
        <v>-1.7775548733370545</v>
      </c>
    </row>
    <row r="86" spans="1:6" ht="12.75">
      <c r="A86" t="s">
        <v>84</v>
      </c>
      <c r="B86">
        <f>B26+(6/0.017)*(B12*B51+B27*B50)</f>
        <v>0.8611813980117902</v>
      </c>
      <c r="C86">
        <f>C26+(6/0.017)*(C12*C51+C27*C50)</f>
        <v>0.6656085463918023</v>
      </c>
      <c r="D86">
        <f>D26+(6/0.017)*(D12*D51+D27*D50)</f>
        <v>0.4797760809840402</v>
      </c>
      <c r="E86">
        <f>E26+(6/0.017)*(E12*E51+E27*E50)</f>
        <v>0.5329051613163587</v>
      </c>
      <c r="F86">
        <f>F26+(6/0.017)*(F12*F51+F27*F50)</f>
        <v>2.2312869633614136</v>
      </c>
    </row>
    <row r="87" spans="1:6" ht="12.75">
      <c r="A87" t="s">
        <v>85</v>
      </c>
      <c r="B87">
        <f>B27+(7/0.017)*(B13*B51+B28*B50)</f>
        <v>-0.32697688549371445</v>
      </c>
      <c r="C87">
        <f>C27+(7/0.017)*(C13*C51+C28*C50)</f>
        <v>0.048449916359096394</v>
      </c>
      <c r="D87">
        <f>D27+(7/0.017)*(D13*D51+D28*D50)</f>
        <v>0.39405015465241083</v>
      </c>
      <c r="E87">
        <f>E27+(7/0.017)*(E13*E51+E28*E50)</f>
        <v>0.26619746416691764</v>
      </c>
      <c r="F87">
        <f>F27+(7/0.017)*(F13*F51+F28*F50)</f>
        <v>0.07840159677905757</v>
      </c>
    </row>
    <row r="88" spans="1:6" ht="12.75">
      <c r="A88" t="s">
        <v>86</v>
      </c>
      <c r="B88">
        <f>B28+(8/0.017)*(B14*B51+B29*B50)</f>
        <v>0.1541279215889362</v>
      </c>
      <c r="C88">
        <f>C28+(8/0.017)*(C14*C51+C29*C50)</f>
        <v>-0.03438848217552245</v>
      </c>
      <c r="D88">
        <f>D28+(8/0.017)*(D14*D51+D29*D50)</f>
        <v>-0.05779059591728685</v>
      </c>
      <c r="E88">
        <f>E28+(8/0.017)*(E14*E51+E29*E50)</f>
        <v>-0.1813966560593067</v>
      </c>
      <c r="F88">
        <f>F28+(8/0.017)*(F14*F51+F29*F50)</f>
        <v>-0.08090636604738127</v>
      </c>
    </row>
    <row r="89" spans="1:6" ht="12.75">
      <c r="A89" t="s">
        <v>87</v>
      </c>
      <c r="B89">
        <f>B29+(9/0.017)*(B15*B51+B30*B50)</f>
        <v>-0.002448166864002191</v>
      </c>
      <c r="C89">
        <f>C29+(9/0.017)*(C15*C51+C30*C50)</f>
        <v>0.09801537392032039</v>
      </c>
      <c r="D89">
        <f>D29+(9/0.017)*(D15*D51+D30*D50)</f>
        <v>0.15059456783138359</v>
      </c>
      <c r="E89">
        <f>E29+(9/0.017)*(E15*E51+E30*E50)</f>
        <v>0.19566486004440642</v>
      </c>
      <c r="F89">
        <f>F29+(9/0.017)*(F15*F51+F30*F50)</f>
        <v>0.015066536363359403</v>
      </c>
    </row>
    <row r="90" spans="1:6" ht="12.75">
      <c r="A90" t="s">
        <v>88</v>
      </c>
      <c r="B90">
        <f>B30+(10/0.017)*(B16*B51+B31*B50)</f>
        <v>0.07359619383095466</v>
      </c>
      <c r="C90">
        <f>C30+(10/0.017)*(C16*C51+C31*C50)</f>
        <v>0.12964189918414654</v>
      </c>
      <c r="D90">
        <f>D30+(10/0.017)*(D16*D51+D31*D50)</f>
        <v>0.07422010629297353</v>
      </c>
      <c r="E90">
        <f>E30+(10/0.017)*(E16*E51+E31*E50)</f>
        <v>-0.04649077930346946</v>
      </c>
      <c r="F90">
        <f>F30+(10/0.017)*(F16*F51+F31*F50)</f>
        <v>0.3153778495031278</v>
      </c>
    </row>
    <row r="91" spans="1:6" ht="12.75">
      <c r="A91" t="s">
        <v>89</v>
      </c>
      <c r="B91">
        <f>B31+(11/0.017)*(B17*B51+B32*B50)</f>
        <v>-0.03702599471911724</v>
      </c>
      <c r="C91">
        <f>C31+(11/0.017)*(C17*C51+C32*C50)</f>
        <v>0.04464624480025164</v>
      </c>
      <c r="D91">
        <f>D31+(11/0.017)*(D17*D51+D32*D50)</f>
        <v>0.09374684814212135</v>
      </c>
      <c r="E91">
        <f>E31+(11/0.017)*(E17*E51+E32*E50)</f>
        <v>0.06491086246807788</v>
      </c>
      <c r="F91">
        <f>F31+(11/0.017)*(F17*F51+F32*F50)</f>
        <v>0.02852012162262795</v>
      </c>
    </row>
    <row r="92" spans="1:6" ht="12.75">
      <c r="A92" t="s">
        <v>90</v>
      </c>
      <c r="B92">
        <f>B32+(12/0.017)*(B18*B51+B33*B50)</f>
        <v>0.008144905571469744</v>
      </c>
      <c r="C92">
        <f>C32+(12/0.017)*(C18*C51+C33*C50)</f>
        <v>0.007922438686741485</v>
      </c>
      <c r="D92">
        <f>D32+(12/0.017)*(D18*D51+D33*D50)</f>
        <v>-0.024627114131670992</v>
      </c>
      <c r="E92">
        <f>E32+(12/0.017)*(E18*E51+E33*E50)</f>
        <v>-0.017115315195459488</v>
      </c>
      <c r="F92">
        <f>F32+(12/0.017)*(F18*F51+F33*F50)</f>
        <v>0.010754858870002187</v>
      </c>
    </row>
    <row r="93" spans="1:6" ht="12.75">
      <c r="A93" t="s">
        <v>91</v>
      </c>
      <c r="B93">
        <f>B33+(13/0.017)*(B19*B51+B34*B50)</f>
        <v>0.01822738153920011</v>
      </c>
      <c r="C93">
        <f>C33+(13/0.017)*(C19*C51+C34*C50)</f>
        <v>0.03358011830021666</v>
      </c>
      <c r="D93">
        <f>D33+(13/0.017)*(D19*D51+D34*D50)</f>
        <v>0.051101841630204245</v>
      </c>
      <c r="E93">
        <f>E33+(13/0.017)*(E19*E51+E34*E50)</f>
        <v>0.03662368982136001</v>
      </c>
      <c r="F93">
        <f>F33+(13/0.017)*(F19*F51+F34*F50)</f>
        <v>0.024993790785447674</v>
      </c>
    </row>
    <row r="94" spans="1:6" ht="12.75">
      <c r="A94" t="s">
        <v>92</v>
      </c>
      <c r="B94">
        <f>B34+(14/0.017)*(B20*B51+B35*B50)</f>
        <v>-0.029983389529470415</v>
      </c>
      <c r="C94">
        <f>C34+(14/0.017)*(C20*C51+C35*C50)</f>
        <v>-0.008025025388887441</v>
      </c>
      <c r="D94">
        <f>D34+(14/0.017)*(D20*D51+D35*D50)</f>
        <v>0.002912416752342738</v>
      </c>
      <c r="E94">
        <f>E34+(14/0.017)*(E20*E51+E35*E50)</f>
        <v>0.00620973269480215</v>
      </c>
      <c r="F94">
        <f>F34+(14/0.017)*(F20*F51+F35*F50)</f>
        <v>-0.008376588973140494</v>
      </c>
    </row>
    <row r="95" spans="1:6" ht="12.75">
      <c r="A95" t="s">
        <v>93</v>
      </c>
      <c r="B95" s="49">
        <f>B35</f>
        <v>-0.00295685</v>
      </c>
      <c r="C95" s="49">
        <f>C35</f>
        <v>0.003714042</v>
      </c>
      <c r="D95" s="49">
        <f>D35</f>
        <v>0.005392804</v>
      </c>
      <c r="E95" s="49">
        <f>E35</f>
        <v>0.004551279</v>
      </c>
      <c r="F95" s="49">
        <f>F35</f>
        <v>0.001536019</v>
      </c>
    </row>
    <row r="98" ht="12.75">
      <c r="A98" t="s">
        <v>61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63</v>
      </c>
      <c r="H100" t="s">
        <v>64</v>
      </c>
      <c r="I100" t="s">
        <v>59</v>
      </c>
      <c r="K100" t="s">
        <v>94</v>
      </c>
    </row>
    <row r="101" spans="1:9" ht="12.75">
      <c r="A101" t="s">
        <v>62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65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10000.000000000002</v>
      </c>
    </row>
    <row r="103" spans="1:11" ht="12.75">
      <c r="A103" t="s">
        <v>66</v>
      </c>
      <c r="B103">
        <f>B63*10000/B62</f>
        <v>1.631979075913407</v>
      </c>
      <c r="C103">
        <f>C63*10000/C62</f>
        <v>3.701153388180206</v>
      </c>
      <c r="D103">
        <f>D63*10000/D62</f>
        <v>0.9775044328294771</v>
      </c>
      <c r="E103">
        <f>E63*10000/E62</f>
        <v>0.28269193648370883</v>
      </c>
      <c r="F103">
        <f>F63*10000/F62</f>
        <v>-2.821748364481116</v>
      </c>
      <c r="G103">
        <f>AVERAGE(C103:E103)</f>
        <v>1.6537832524977973</v>
      </c>
      <c r="H103">
        <f>STDEV(C103:E103)</f>
        <v>1.8067884368770772</v>
      </c>
      <c r="I103">
        <f>(B103*B4+C103*C4+D103*D4+E103*E4+F103*F4)/SUM(B4:F4)</f>
        <v>1.0525212615412396</v>
      </c>
      <c r="K103">
        <f>(LN(H103)+LN(H123))/2-LN(K114*K115^3)</f>
        <v>-3.159656339329481</v>
      </c>
    </row>
    <row r="104" spans="1:11" ht="12.75">
      <c r="A104" t="s">
        <v>67</v>
      </c>
      <c r="B104">
        <f>B64*10000/B62</f>
        <v>0.4264830549762043</v>
      </c>
      <c r="C104">
        <f>C64*10000/C62</f>
        <v>0.1554853798174664</v>
      </c>
      <c r="D104">
        <f>D64*10000/D62</f>
        <v>0.4706216375925685</v>
      </c>
      <c r="E104">
        <f>E64*10000/E62</f>
        <v>0.3609211050435406</v>
      </c>
      <c r="F104">
        <f>F64*10000/F62</f>
        <v>-1.6129617870196977</v>
      </c>
      <c r="G104">
        <f>AVERAGE(C104:E104)</f>
        <v>0.32900937415119186</v>
      </c>
      <c r="H104">
        <f>STDEV(C104:E104)</f>
        <v>0.1599733858100565</v>
      </c>
      <c r="I104">
        <f>(B104*B4+C104*C4+D104*D4+E104*E4+F104*F4)/SUM(B4:F4)</f>
        <v>0.08354642054611286</v>
      </c>
      <c r="K104">
        <f>(LN(H104)+LN(H124))/2-LN(K114*K115^4)</f>
        <v>-4.228260055780211</v>
      </c>
    </row>
    <row r="105" spans="1:11" ht="12.75">
      <c r="A105" t="s">
        <v>68</v>
      </c>
      <c r="B105">
        <f>B65*10000/B62</f>
        <v>-0.738284839492578</v>
      </c>
      <c r="C105">
        <f>C65*10000/C62</f>
        <v>-1.6502715367519856</v>
      </c>
      <c r="D105">
        <f>D65*10000/D62</f>
        <v>-0.5684990783225435</v>
      </c>
      <c r="E105">
        <f>E65*10000/E62</f>
        <v>-0.38373596095666224</v>
      </c>
      <c r="F105">
        <f>F65*10000/F62</f>
        <v>-0.11675237736093233</v>
      </c>
      <c r="G105">
        <f>AVERAGE(C105:E105)</f>
        <v>-0.8675021920103972</v>
      </c>
      <c r="H105">
        <f>STDEV(C105:E105)</f>
        <v>0.6841638968003728</v>
      </c>
      <c r="I105">
        <f>(B105*B4+C105*C4+D105*D4+E105*E4+F105*F4)/SUM(B4:F4)</f>
        <v>-0.7485052367618266</v>
      </c>
      <c r="K105">
        <f>(LN(H105)+LN(H125))/2-LN(K114*K115^5)</f>
        <v>-3.1611898092179476</v>
      </c>
    </row>
    <row r="106" spans="1:11" ht="12.75">
      <c r="A106" t="s">
        <v>69</v>
      </c>
      <c r="B106">
        <f>B66*10000/B62</f>
        <v>1.9643403754201014</v>
      </c>
      <c r="C106">
        <f>C66*10000/C62</f>
        <v>1.9207647655709543</v>
      </c>
      <c r="D106">
        <f>D66*10000/D62</f>
        <v>1.9329198148981228</v>
      </c>
      <c r="E106">
        <f>E66*10000/E62</f>
        <v>1.0201827671833772</v>
      </c>
      <c r="F106">
        <f>F66*10000/F62</f>
        <v>12.809496948210601</v>
      </c>
      <c r="G106">
        <f>AVERAGE(C106:E106)</f>
        <v>1.6246224492174848</v>
      </c>
      <c r="H106">
        <f>STDEV(C106:E106)</f>
        <v>0.5234953994250163</v>
      </c>
      <c r="I106">
        <f>(B106*B4+C106*C4+D106*D4+E106*E4+F106*F4)/SUM(B4:F4)</f>
        <v>3.1685648826297</v>
      </c>
      <c r="K106">
        <f>(LN(H106)+LN(H126))/2-LN(K114*K115^6)</f>
        <v>-3.6014133216483466</v>
      </c>
    </row>
    <row r="107" spans="1:11" ht="12.75">
      <c r="A107" t="s">
        <v>70</v>
      </c>
      <c r="B107">
        <f>B67*10000/B62</f>
        <v>0.22228446395051063</v>
      </c>
      <c r="C107">
        <f>C67*10000/C62</f>
        <v>0.3134222261198115</v>
      </c>
      <c r="D107">
        <f>D67*10000/D62</f>
        <v>-0.2796471827500401</v>
      </c>
      <c r="E107">
        <f>E67*10000/E62</f>
        <v>-0.10319681713747408</v>
      </c>
      <c r="F107">
        <f>F67*10000/F62</f>
        <v>-0.1589227166676373</v>
      </c>
      <c r="G107">
        <f>AVERAGE(C107:E107)</f>
        <v>-0.023140591255900882</v>
      </c>
      <c r="H107">
        <f>STDEV(C107:E107)</f>
        <v>0.30453173957916096</v>
      </c>
      <c r="I107">
        <f>(B107*B4+C107*C4+D107*D4+E107*E4+F107*F4)/SUM(B4:F4)</f>
        <v>-0.005794690424201599</v>
      </c>
      <c r="K107">
        <f>(LN(H107)+LN(H127))/2-LN(K114*K115^7)</f>
        <v>-2.9800223173742575</v>
      </c>
    </row>
    <row r="108" spans="1:9" ht="12.75">
      <c r="A108" t="s">
        <v>71</v>
      </c>
      <c r="B108">
        <f>B68*10000/B62</f>
        <v>-0.006812249117242334</v>
      </c>
      <c r="C108">
        <f>C68*10000/C62</f>
        <v>-0.06560147704424601</v>
      </c>
      <c r="D108">
        <f>D68*10000/D62</f>
        <v>-0.08632653562185981</v>
      </c>
      <c r="E108">
        <f>E68*10000/E62</f>
        <v>0.0037088671628237174</v>
      </c>
      <c r="F108">
        <f>F68*10000/F62</f>
        <v>0.12193518100733085</v>
      </c>
      <c r="G108">
        <f>AVERAGE(C108:E108)</f>
        <v>-0.04940638183442738</v>
      </c>
      <c r="H108">
        <f>STDEV(C108:E108)</f>
        <v>0.04715192753527014</v>
      </c>
      <c r="I108">
        <f>(B108*B4+C108*C4+D108*D4+E108*E4+F108*F4)/SUM(B4:F4)</f>
        <v>-0.020347194233545786</v>
      </c>
    </row>
    <row r="109" spans="1:9" ht="12.75">
      <c r="A109" t="s">
        <v>72</v>
      </c>
      <c r="B109">
        <f>B69*10000/B62</f>
        <v>-0.04682054441183696</v>
      </c>
      <c r="C109">
        <f>C69*10000/C62</f>
        <v>-0.16040867223258082</v>
      </c>
      <c r="D109">
        <f>D69*10000/D62</f>
        <v>-0.06288578264089015</v>
      </c>
      <c r="E109">
        <f>E69*10000/E62</f>
        <v>0.010572912150463876</v>
      </c>
      <c r="F109">
        <f>F69*10000/F62</f>
        <v>0.21255394114608342</v>
      </c>
      <c r="G109">
        <f>AVERAGE(C109:E109)</f>
        <v>-0.07090718090766902</v>
      </c>
      <c r="H109">
        <f>STDEV(C109:E109)</f>
        <v>0.08577256363284107</v>
      </c>
      <c r="I109">
        <f>(B109*B4+C109*C4+D109*D4+E109*E4+F109*F4)/SUM(B4:F4)</f>
        <v>-0.02954142475918197</v>
      </c>
    </row>
    <row r="110" spans="1:11" ht="12.75">
      <c r="A110" t="s">
        <v>73</v>
      </c>
      <c r="B110">
        <f>B70*10000/B62</f>
        <v>-0.5268609842020511</v>
      </c>
      <c r="C110">
        <f>C70*10000/C62</f>
        <v>-0.21704547151031778</v>
      </c>
      <c r="D110">
        <f>D70*10000/D62</f>
        <v>-0.16548658997252366</v>
      </c>
      <c r="E110">
        <f>E70*10000/E62</f>
        <v>-0.2648540969271911</v>
      </c>
      <c r="F110">
        <f>F70*10000/F62</f>
        <v>-0.46316346153525373</v>
      </c>
      <c r="G110">
        <f>AVERAGE(C110:E110)</f>
        <v>-0.2157953861366775</v>
      </c>
      <c r="H110">
        <f>STDEV(C110:E110)</f>
        <v>0.0496955470306697</v>
      </c>
      <c r="I110">
        <f>(B110*B4+C110*C4+D110*D4+E110*E4+F110*F4)/SUM(B4:F4)</f>
        <v>-0.29382445276696983</v>
      </c>
      <c r="K110">
        <f>EXP(AVERAGE(K103:K107))</f>
        <v>0.03251322437152636</v>
      </c>
    </row>
    <row r="111" spans="1:9" ht="12.75">
      <c r="A111" t="s">
        <v>74</v>
      </c>
      <c r="B111">
        <f>B71*10000/B62</f>
        <v>0.004321577603589944</v>
      </c>
      <c r="C111">
        <f>C71*10000/C62</f>
        <v>0.00982774666076095</v>
      </c>
      <c r="D111">
        <f>D71*10000/D62</f>
        <v>-0.018941615471967807</v>
      </c>
      <c r="E111">
        <f>E71*10000/E62</f>
        <v>-0.0535207415539843</v>
      </c>
      <c r="F111">
        <f>F71*10000/F62</f>
        <v>-0.08115700839071821</v>
      </c>
      <c r="G111">
        <f>AVERAGE(C111:E111)</f>
        <v>-0.02087820345506372</v>
      </c>
      <c r="H111">
        <f>STDEV(C111:E111)</f>
        <v>0.031718614716529356</v>
      </c>
      <c r="I111">
        <f>(B111*B4+C111*C4+D111*D4+E111*E4+F111*F4)/SUM(B4:F4)</f>
        <v>-0.025291892903385512</v>
      </c>
    </row>
    <row r="112" spans="1:9" ht="12.75">
      <c r="A112" t="s">
        <v>75</v>
      </c>
      <c r="B112">
        <f>B72*10000/B62</f>
        <v>-0.02255839865829957</v>
      </c>
      <c r="C112">
        <f>C72*10000/C62</f>
        <v>0.0036190659455328984</v>
      </c>
      <c r="D112">
        <f>D72*10000/D62</f>
        <v>-0.000633975925957601</v>
      </c>
      <c r="E112">
        <f>E72*10000/E62</f>
        <v>-0.003621832799771802</v>
      </c>
      <c r="F112">
        <f>F72*10000/F62</f>
        <v>-0.0028359266970554224</v>
      </c>
      <c r="G112">
        <f>AVERAGE(C112:E112)</f>
        <v>-0.0002122475933988349</v>
      </c>
      <c r="H112">
        <f>STDEV(C112:E112)</f>
        <v>0.0036388246385063534</v>
      </c>
      <c r="I112">
        <f>(B112*B4+C112*C4+D112*D4+E112*E4+F112*F4)/SUM(B4:F4)</f>
        <v>-0.003793056291146159</v>
      </c>
    </row>
    <row r="113" spans="1:9" ht="12.75">
      <c r="A113" t="s">
        <v>76</v>
      </c>
      <c r="B113">
        <f>B73*10000/B62</f>
        <v>0.008845035597703485</v>
      </c>
      <c r="C113">
        <f>C73*10000/C62</f>
        <v>0.01686536288057312</v>
      </c>
      <c r="D113">
        <f>D73*10000/D62</f>
        <v>0.03208046149577133</v>
      </c>
      <c r="E113">
        <f>E73*10000/E62</f>
        <v>0.02686122115001233</v>
      </c>
      <c r="F113">
        <f>F73*10000/F62</f>
        <v>0.009915218171393384</v>
      </c>
      <c r="G113">
        <f>AVERAGE(C113:E113)</f>
        <v>0.02526901517545226</v>
      </c>
      <c r="H113">
        <f>STDEV(C113:E113)</f>
        <v>0.0077315034997483</v>
      </c>
      <c r="I113">
        <f>(B113*B4+C113*C4+D113*D4+E113*E4+F113*F4)/SUM(B4:F4)</f>
        <v>0.020842427965099875</v>
      </c>
    </row>
    <row r="114" spans="1:11" ht="12.75">
      <c r="A114" t="s">
        <v>77</v>
      </c>
      <c r="B114">
        <f>B74*10000/B62</f>
        <v>-0.20411454571654603</v>
      </c>
      <c r="C114">
        <f>C74*10000/C62</f>
        <v>-0.19405454108402861</v>
      </c>
      <c r="D114">
        <f>D74*10000/D62</f>
        <v>-0.19128899604934527</v>
      </c>
      <c r="E114">
        <f>E74*10000/E62</f>
        <v>-0.17967082320355085</v>
      </c>
      <c r="F114">
        <f>F74*10000/F62</f>
        <v>-0.15485321602790303</v>
      </c>
      <c r="G114">
        <f>AVERAGE(C114:E114)</f>
        <v>-0.18833812011230824</v>
      </c>
      <c r="H114">
        <f>STDEV(C114:E114)</f>
        <v>0.007632403724458001</v>
      </c>
      <c r="I114">
        <f>(B114*B4+C114*C4+D114*D4+E114*E4+F114*F4)/SUM(B4:F4)</f>
        <v>-0.18614319753962275</v>
      </c>
      <c r="J114" t="s">
        <v>95</v>
      </c>
      <c r="K114">
        <v>285</v>
      </c>
    </row>
    <row r="115" spans="1:11" ht="12.75">
      <c r="A115" t="s">
        <v>78</v>
      </c>
      <c r="B115">
        <f>B75*10000/B62</f>
        <v>0.0004352636072249106</v>
      </c>
      <c r="C115">
        <f>C75*10000/C62</f>
        <v>0.004610171924320792</v>
      </c>
      <c r="D115">
        <f>D75*10000/D62</f>
        <v>0.004113618193524105</v>
      </c>
      <c r="E115">
        <f>E75*10000/E62</f>
        <v>0.0006345772172746038</v>
      </c>
      <c r="F115">
        <f>F75*10000/F62</f>
        <v>-0.008915396383237451</v>
      </c>
      <c r="G115">
        <f>AVERAGE(C115:E115)</f>
        <v>0.003119455778373167</v>
      </c>
      <c r="H115">
        <f>STDEV(C115:E115)</f>
        <v>0.002166242714805403</v>
      </c>
      <c r="I115">
        <f>(B115*B4+C115*C4+D115*D4+E115*E4+F115*F4)/SUM(B4:F4)</f>
        <v>0.0011229320035395975</v>
      </c>
      <c r="J115" t="s">
        <v>96</v>
      </c>
      <c r="K115">
        <v>0.5536</v>
      </c>
    </row>
    <row r="118" ht="12.75">
      <c r="A118" t="s">
        <v>61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63</v>
      </c>
      <c r="H120" t="s">
        <v>64</v>
      </c>
      <c r="I120" t="s">
        <v>59</v>
      </c>
    </row>
    <row r="121" spans="1:9" ht="12.75">
      <c r="A121" t="s">
        <v>79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80</v>
      </c>
      <c r="B122">
        <f>B82*10000/B62</f>
        <v>189.17618883236483</v>
      </c>
      <c r="C122">
        <f>C82*10000/C62</f>
        <v>77.21690507563295</v>
      </c>
      <c r="D122">
        <f>D82*10000/D62</f>
        <v>-19.935055402201314</v>
      </c>
      <c r="E122">
        <f>E82*10000/E62</f>
        <v>-94.40175913251613</v>
      </c>
      <c r="F122">
        <f>F82*10000/F62</f>
        <v>-138.04474030402213</v>
      </c>
      <c r="G122">
        <f>AVERAGE(C122:E122)</f>
        <v>-12.373303153028166</v>
      </c>
      <c r="H122">
        <f>STDEV(C122:E122)</f>
        <v>86.05885514550937</v>
      </c>
      <c r="I122">
        <f>(B122*B4+C122*C4+D122*D4+E122*E4+F122*F4)/SUM(B4:F4)</f>
        <v>-0.034379170173447285</v>
      </c>
    </row>
    <row r="123" spans="1:9" ht="12.75">
      <c r="A123" t="s">
        <v>81</v>
      </c>
      <c r="B123">
        <f>B83*10000/B62</f>
        <v>0.5608785813989402</v>
      </c>
      <c r="C123">
        <f>C83*10000/C62</f>
        <v>-3.736658394435898</v>
      </c>
      <c r="D123">
        <f>D83*10000/D62</f>
        <v>-0.7799159814393112</v>
      </c>
      <c r="E123">
        <f>E83*10000/E62</f>
        <v>0.8629285386387089</v>
      </c>
      <c r="F123">
        <f>F83*10000/F62</f>
        <v>5.47101556525823</v>
      </c>
      <c r="G123">
        <f>AVERAGE(C123:E123)</f>
        <v>-1.2178819457455001</v>
      </c>
      <c r="H123">
        <f>STDEV(C123:E123)</f>
        <v>2.330860490922967</v>
      </c>
      <c r="I123">
        <f>(B123*B4+C123*C4+D123*D4+E123*E4+F123*F4)/SUM(B4:F4)</f>
        <v>-0.06681732218678563</v>
      </c>
    </row>
    <row r="124" spans="1:9" ht="12.75">
      <c r="A124" t="s">
        <v>82</v>
      </c>
      <c r="B124">
        <f>B84*10000/B62</f>
        <v>1.751237475817099</v>
      </c>
      <c r="C124">
        <f>C84*10000/C62</f>
        <v>-0.45307835326061807</v>
      </c>
      <c r="D124">
        <f>D84*10000/D62</f>
        <v>1.0502052836382</v>
      </c>
      <c r="E124">
        <f>E84*10000/E62</f>
        <v>-0.7130864948515656</v>
      </c>
      <c r="F124">
        <f>F84*10000/F62</f>
        <v>1.5185457735011163</v>
      </c>
      <c r="G124">
        <f>AVERAGE(C124:E124)</f>
        <v>-0.03865318815799453</v>
      </c>
      <c r="H124">
        <f>STDEV(C124:E124)</f>
        <v>0.9518984384508427</v>
      </c>
      <c r="I124">
        <f>(B124*B4+C124*C4+D124*D4+E124*E4+F124*F4)/SUM(B4:F4)</f>
        <v>0.42812853019162717</v>
      </c>
    </row>
    <row r="125" spans="1:9" ht="12.75">
      <c r="A125" t="s">
        <v>83</v>
      </c>
      <c r="B125">
        <f>B85*10000/B62</f>
        <v>-0.22882812547187895</v>
      </c>
      <c r="C125">
        <f>C85*10000/C62</f>
        <v>-0.04014755289576668</v>
      </c>
      <c r="D125">
        <f>D85*10000/D62</f>
        <v>0.8014752540903388</v>
      </c>
      <c r="E125">
        <f>E85*10000/E62</f>
        <v>1.0628857079160725</v>
      </c>
      <c r="F125">
        <f>F85*10000/F62</f>
        <v>-1.7775914371036656</v>
      </c>
      <c r="G125">
        <f>AVERAGE(C125:E125)</f>
        <v>0.6080711363702149</v>
      </c>
      <c r="H125">
        <f>STDEV(C125:E125)</f>
        <v>0.5763891551526835</v>
      </c>
      <c r="I125">
        <f>(B125*B4+C125*C4+D125*D4+E125*E4+F125*F4)/SUM(B4:F4)</f>
        <v>0.16824011325539634</v>
      </c>
    </row>
    <row r="126" spans="1:9" ht="12.75">
      <c r="A126" t="s">
        <v>84</v>
      </c>
      <c r="B126">
        <f>B86*10000/B62</f>
        <v>0.861181412306481</v>
      </c>
      <c r="C126">
        <f>C86*10000/C62</f>
        <v>0.665612866840861</v>
      </c>
      <c r="D126">
        <f>D86*10000/D62</f>
        <v>0.4797775031331738</v>
      </c>
      <c r="E126">
        <f>E86*10000/E62</f>
        <v>0.5329051758232233</v>
      </c>
      <c r="F126">
        <f>F86*10000/F62</f>
        <v>2.23133286026001</v>
      </c>
      <c r="G126">
        <f>AVERAGE(C126:E126)</f>
        <v>0.559431848599086</v>
      </c>
      <c r="H126">
        <f>STDEV(C126:E126)</f>
        <v>0.0957154317626488</v>
      </c>
      <c r="I126">
        <f>(B126*B4+C126*C4+D126*D4+E126*E4+F126*F4)/SUM(B4:F4)</f>
        <v>0.8265045657954755</v>
      </c>
    </row>
    <row r="127" spans="1:9" ht="12.75">
      <c r="A127" t="s">
        <v>85</v>
      </c>
      <c r="B127">
        <f>B87*10000/B62</f>
        <v>-0.3269768909211813</v>
      </c>
      <c r="C127">
        <f>C87*10000/C62</f>
        <v>0.048450230846337664</v>
      </c>
      <c r="D127">
        <f>D87*10000/D62</f>
        <v>0.39405132269331206</v>
      </c>
      <c r="E127">
        <f>E87*10000/E62</f>
        <v>0.2661974714134051</v>
      </c>
      <c r="F127">
        <f>F87*10000/F62</f>
        <v>0.07840320947621228</v>
      </c>
      <c r="G127">
        <f>AVERAGE(C127:E127)</f>
        <v>0.23623300831768493</v>
      </c>
      <c r="H127">
        <f>STDEV(C127:E127)</f>
        <v>0.17473817687590856</v>
      </c>
      <c r="I127">
        <f>(B127*B4+C127*C4+D127*D4+E127*E4+F127*F4)/SUM(B4:F4)</f>
        <v>0.13371583830649983</v>
      </c>
    </row>
    <row r="128" spans="1:9" ht="12.75">
      <c r="A128" t="s">
        <v>86</v>
      </c>
      <c r="B128">
        <f>B88*10000/B62</f>
        <v>0.15412792414729498</v>
      </c>
      <c r="C128">
        <f>C88*10000/C62</f>
        <v>-0.034388705390332786</v>
      </c>
      <c r="D128">
        <f>D88*10000/D62</f>
        <v>-0.05779076721979477</v>
      </c>
      <c r="E128">
        <f>E88*10000/E62</f>
        <v>-0.1813966609973274</v>
      </c>
      <c r="F128">
        <f>F88*10000/F62</f>
        <v>-0.08090803026688295</v>
      </c>
      <c r="G128">
        <f>AVERAGE(C128:E128)</f>
        <v>-0.09119204453581832</v>
      </c>
      <c r="H128">
        <f>STDEV(C128:E128)</f>
        <v>0.07899094092168707</v>
      </c>
      <c r="I128">
        <f>(B128*B4+C128*C4+D128*D4+E128*E4+F128*F4)/SUM(B4:F4)</f>
        <v>-0.05435822847278474</v>
      </c>
    </row>
    <row r="129" spans="1:9" ht="12.75">
      <c r="A129" t="s">
        <v>87</v>
      </c>
      <c r="B129">
        <f>B89*10000/B62</f>
        <v>-0.0024481669046391443</v>
      </c>
      <c r="C129">
        <f>C89*10000/C62</f>
        <v>0.09801601013575403</v>
      </c>
      <c r="D129">
        <f>D89*10000/D62</f>
        <v>0.15059501422282046</v>
      </c>
      <c r="E129">
        <f>E89*10000/E62</f>
        <v>0.19566486537083944</v>
      </c>
      <c r="F129">
        <f>F89*10000/F62</f>
        <v>0.015066846277459661</v>
      </c>
      <c r="G129">
        <f>AVERAGE(C129:E129)</f>
        <v>0.14809196324313798</v>
      </c>
      <c r="H129">
        <f>STDEV(C129:E129)</f>
        <v>0.04887252480009437</v>
      </c>
      <c r="I129">
        <f>(B129*B4+C129*C4+D129*D4+E129*E4+F129*F4)/SUM(B4:F4)</f>
        <v>0.10855215049635783</v>
      </c>
    </row>
    <row r="130" spans="1:9" ht="12.75">
      <c r="A130" t="s">
        <v>88</v>
      </c>
      <c r="B130">
        <f>B90*10000/B62</f>
        <v>0.07359619505257281</v>
      </c>
      <c r="C130">
        <f>C90*10000/C62</f>
        <v>0.12964274068659468</v>
      </c>
      <c r="D130">
        <f>D90*10000/D62</f>
        <v>0.07422032629572907</v>
      </c>
      <c r="E130">
        <f>E90*10000/E62</f>
        <v>-0.046490780569051954</v>
      </c>
      <c r="F130">
        <f>F90*10000/F62</f>
        <v>0.3153843367301926</v>
      </c>
      <c r="G130">
        <f>AVERAGE(C130:E130)</f>
        <v>0.05245742880442394</v>
      </c>
      <c r="H130">
        <f>STDEV(C130:E130)</f>
        <v>0.09006093552640414</v>
      </c>
      <c r="I130">
        <f>(B130*B4+C130*C4+D130*D4+E130*E4+F130*F4)/SUM(B4:F4)</f>
        <v>0.09065179116850643</v>
      </c>
    </row>
    <row r="131" spans="1:9" ht="12.75">
      <c r="A131" t="s">
        <v>89</v>
      </c>
      <c r="B131">
        <f>B91*10000/B62</f>
        <v>-0.03702599533370918</v>
      </c>
      <c r="C131">
        <f>C91*10000/C62</f>
        <v>0.04464653459795235</v>
      </c>
      <c r="D131">
        <f>D91*10000/D62</f>
        <v>0.09374712602591787</v>
      </c>
      <c r="E131">
        <f>E91*10000/E62</f>
        <v>0.06491086423509604</v>
      </c>
      <c r="F131">
        <f>F91*10000/F62</f>
        <v>0.02852070827291165</v>
      </c>
      <c r="G131">
        <f>AVERAGE(C131:E131)</f>
        <v>0.06776817495298874</v>
      </c>
      <c r="H131">
        <f>STDEV(C131:E131)</f>
        <v>0.024674687192504357</v>
      </c>
      <c r="I131">
        <f>(B131*B4+C131*C4+D131*D4+E131*E4+F131*F4)/SUM(B4:F4)</f>
        <v>0.04737288480108914</v>
      </c>
    </row>
    <row r="132" spans="1:9" ht="12.75">
      <c r="A132" t="s">
        <v>90</v>
      </c>
      <c r="B132">
        <f>B92*10000/B62</f>
        <v>0.008144905706666471</v>
      </c>
      <c r="C132">
        <f>C92*10000/C62</f>
        <v>0.00792249011110037</v>
      </c>
      <c r="D132">
        <f>D92*10000/D62</f>
        <v>-0.024627187131202263</v>
      </c>
      <c r="E132">
        <f>E92*10000/E62</f>
        <v>-0.017115315661376463</v>
      </c>
      <c r="F132">
        <f>F92*10000/F62</f>
        <v>0.01075508009419929</v>
      </c>
      <c r="G132">
        <f>AVERAGE(C132:E132)</f>
        <v>-0.011273337560492785</v>
      </c>
      <c r="H132">
        <f>STDEV(C132:E132)</f>
        <v>0.01704308960379314</v>
      </c>
      <c r="I132">
        <f>(B132*B4+C132*C4+D132*D4+E132*E4+F132*F4)/SUM(B4:F4)</f>
        <v>-0.005521442699585587</v>
      </c>
    </row>
    <row r="133" spans="1:9" ht="12.75">
      <c r="A133" t="s">
        <v>91</v>
      </c>
      <c r="B133">
        <f>B93*10000/B62</f>
        <v>0.018227381841755163</v>
      </c>
      <c r="C133">
        <f>C93*10000/C62</f>
        <v>0.033580336267956534</v>
      </c>
      <c r="D133">
        <f>D93*10000/D62</f>
        <v>0.05110199310595029</v>
      </c>
      <c r="E133">
        <f>E93*10000/E62</f>
        <v>0.03662369081833836</v>
      </c>
      <c r="F133">
        <f>F93*10000/F62</f>
        <v>0.02499430490017162</v>
      </c>
      <c r="G133">
        <f>AVERAGE(C133:E133)</f>
        <v>0.040435340064081726</v>
      </c>
      <c r="H133">
        <f>STDEV(C133:E133)</f>
        <v>0.00936208401300349</v>
      </c>
      <c r="I133">
        <f>(B133*B4+C133*C4+D133*D4+E133*E4+F133*F4)/SUM(B4:F4)</f>
        <v>0.035160760331653426</v>
      </c>
    </row>
    <row r="134" spans="1:9" ht="12.75">
      <c r="A134" t="s">
        <v>92</v>
      </c>
      <c r="B134">
        <f>B94*10000/B62</f>
        <v>-0.029983390027162632</v>
      </c>
      <c r="C134">
        <f>C94*10000/C62</f>
        <v>-0.00802507747913414</v>
      </c>
      <c r="D134">
        <f>D94*10000/D62</f>
        <v>0.0029124253853095015</v>
      </c>
      <c r="E134">
        <f>E94*10000/E62</f>
        <v>0.006209732863844896</v>
      </c>
      <c r="F134">
        <f>F94*10000/F62</f>
        <v>-0.008376761277044472</v>
      </c>
      <c r="G134">
        <f>AVERAGE(C134:E134)</f>
        <v>0.00036569359000675206</v>
      </c>
      <c r="H134">
        <f>STDEV(C134:E134)</f>
        <v>0.0074512977730761916</v>
      </c>
      <c r="I134">
        <f>(B134*B4+C134*C4+D134*D4+E134*E4+F134*F4)/SUM(B4:F4)</f>
        <v>-0.005189918360729466</v>
      </c>
    </row>
    <row r="135" spans="1:9" ht="12.75">
      <c r="A135" t="s">
        <v>93</v>
      </c>
      <c r="B135">
        <f>B95*10000/B62</f>
        <v>-0.00295685004908055</v>
      </c>
      <c r="C135">
        <f>C95*10000/C62</f>
        <v>0.003714066107757254</v>
      </c>
      <c r="D135">
        <f>D95*10000/D62</f>
        <v>0.005392819985314484</v>
      </c>
      <c r="E135">
        <f>E95*10000/E62</f>
        <v>0.004551279123895945</v>
      </c>
      <c r="F135">
        <f>F95*10000/F62</f>
        <v>0.0015360505954466826</v>
      </c>
      <c r="G135">
        <f>AVERAGE(C135:E135)</f>
        <v>0.0045527217389892275</v>
      </c>
      <c r="H135">
        <f>STDEV(C135:E135)</f>
        <v>0.0008393778685473454</v>
      </c>
      <c r="I135">
        <f>(B135*B4+C135*C4+D135*D4+E135*E4+F135*F4)/SUM(B4:F4)</f>
        <v>0.003063966684048019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Mess</dc:creator>
  <cp:keywords/>
  <dc:description/>
  <cp:lastModifiedBy>hagen</cp:lastModifiedBy>
  <cp:lastPrinted>2004-04-23T06:04:23Z</cp:lastPrinted>
  <dcterms:created xsi:type="dcterms:W3CDTF">2004-04-23T06:04:23Z</dcterms:created>
  <dcterms:modified xsi:type="dcterms:W3CDTF">2004-04-23T07:21:39Z</dcterms:modified>
  <cp:category/>
  <cp:version/>
  <cp:contentType/>
  <cp:contentStatus/>
</cp:coreProperties>
</file>