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4940" windowHeight="9150" activeTab="1"/>
  </bookViews>
  <sheets>
    <sheet name="Result_HCMQAP" sheetId="1" r:id="rId1"/>
    <sheet name="Result2_HCMQAP" sheetId="2" r:id="rId2"/>
  </sheets>
  <definedNames>
    <definedName name="_xlnm.Print_Area" localSheetId="0">'Result_HCMQAP'!$A$1:$G$67</definedName>
  </definedNames>
  <calcPr fullCalcOnLoad="1"/>
</workbook>
</file>

<file path=xl/sharedStrings.xml><?xml version="1.0" encoding="utf-8"?>
<sst xmlns="http://schemas.openxmlformats.org/spreadsheetml/2006/main" count="202" uniqueCount="97">
  <si>
    <t xml:space="preserve"> Tue 04/05/2004       10:34:36</t>
  </si>
  <si>
    <t>LISSNER</t>
  </si>
  <si>
    <t>HCMQAP233</t>
  </si>
  <si>
    <t>Aperture2</t>
  </si>
  <si>
    <t>taupe_quadrupole#6</t>
  </si>
  <si>
    <t>Position</t>
  </si>
  <si>
    <t>Position 1</t>
  </si>
  <si>
    <t>Position 2</t>
  </si>
  <si>
    <t>Position 3</t>
  </si>
  <si>
    <t>Position 4</t>
  </si>
  <si>
    <t>Position 5</t>
  </si>
  <si>
    <t>Integrales</t>
  </si>
  <si>
    <t>Cn (T)</t>
  </si>
  <si>
    <t>Angle (Horiz,Cn)</t>
  </si>
  <si>
    <t>b1</t>
  </si>
  <si>
    <t>b2</t>
  </si>
  <si>
    <t>b3</t>
  </si>
  <si>
    <t>b4*</t>
  </si>
  <si>
    <t>b5</t>
  </si>
  <si>
    <t>b6</t>
  </si>
  <si>
    <t>b7</t>
  </si>
  <si>
    <t>b8</t>
  </si>
  <si>
    <t>b9</t>
  </si>
  <si>
    <t>b10</t>
  </si>
  <si>
    <t>b11</t>
  </si>
  <si>
    <t>b12</t>
  </si>
  <si>
    <t>b13</t>
  </si>
  <si>
    <t>b14</t>
  </si>
  <si>
    <t>b15</t>
  </si>
  <si>
    <t>a1</t>
  </si>
  <si>
    <t>a2</t>
  </si>
  <si>
    <t>a3</t>
  </si>
  <si>
    <t>a4</t>
  </si>
  <si>
    <t>a5</t>
  </si>
  <si>
    <t>a6</t>
  </si>
  <si>
    <t>a7</t>
  </si>
  <si>
    <t>a8</t>
  </si>
  <si>
    <t>a9</t>
  </si>
  <si>
    <t>a10</t>
  </si>
  <si>
    <t>a11</t>
  </si>
  <si>
    <t>a12</t>
  </si>
  <si>
    <t>a13</t>
  </si>
  <si>
    <t>a14</t>
  </si>
  <si>
    <t>a15</t>
  </si>
  <si>
    <t>Temp taupe (deg)</t>
  </si>
  <si>
    <t>Niv init (mrad)</t>
  </si>
  <si>
    <t>C2 centre (T)</t>
  </si>
  <si>
    <t>Long. Mag. (m)</t>
  </si>
  <si>
    <t>Number of measurement</t>
  </si>
  <si>
    <t>Mean real current</t>
  </si>
  <si>
    <t xml:space="preserve">* = Integral error  ! = Central error           Conclusion : CONTACT CEA           </t>
  </si>
  <si>
    <t>Duration : 32mn</t>
  </si>
  <si>
    <t>Dx moy(m)</t>
  </si>
  <si>
    <t>Dy moy(m)</t>
  </si>
  <si>
    <t>Dx moy (mm)</t>
  </si>
  <si>
    <t>Dy moy (mm)</t>
  </si>
  <si>
    <t>* = Integral error  ! = Central error           Conclusion : CONTACT CEA           Duration : 32mn</t>
  </si>
  <si>
    <t>Dx corrected</t>
  </si>
  <si>
    <t>Dy corrected</t>
  </si>
  <si>
    <t>Integrals</t>
  </si>
  <si>
    <t>Feed down</t>
  </si>
  <si>
    <t>Feed down normalised</t>
  </si>
  <si>
    <t>b1'</t>
  </si>
  <si>
    <t>Central</t>
  </si>
  <si>
    <t>Sigma</t>
  </si>
  <si>
    <t>b2'</t>
  </si>
  <si>
    <t>b3'</t>
  </si>
  <si>
    <t>b4'</t>
  </si>
  <si>
    <t>b5'</t>
  </si>
  <si>
    <t>b6'</t>
  </si>
  <si>
    <t>b7'</t>
  </si>
  <si>
    <t>b8'</t>
  </si>
  <si>
    <t>b9'</t>
  </si>
  <si>
    <t>b10'</t>
  </si>
  <si>
    <t>b11'</t>
  </si>
  <si>
    <t>b12'</t>
  </si>
  <si>
    <t>b13'</t>
  </si>
  <si>
    <t>b14'</t>
  </si>
  <si>
    <t>b15'</t>
  </si>
  <si>
    <t>a1'</t>
  </si>
  <si>
    <t>a2'</t>
  </si>
  <si>
    <t>a3'</t>
  </si>
  <si>
    <t>a4'</t>
  </si>
  <si>
    <t>a5'</t>
  </si>
  <si>
    <t>a6'</t>
  </si>
  <si>
    <t>a7'</t>
  </si>
  <si>
    <t>a8'</t>
  </si>
  <si>
    <t>a9'</t>
  </si>
  <si>
    <t>a10'</t>
  </si>
  <si>
    <t>a11'</t>
  </si>
  <si>
    <t>a12'</t>
  </si>
  <si>
    <t>a13'</t>
  </si>
  <si>
    <t>a14'</t>
  </si>
  <si>
    <t>a15'</t>
  </si>
  <si>
    <t>Coil Waviness</t>
  </si>
  <si>
    <t>alpha</t>
  </si>
  <si>
    <t>beta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</si>
</sst>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0.000"/>
    <numFmt numFmtId="173" formatCode="0.#"/>
  </numFmts>
  <fonts count="7">
    <font>
      <sz val="10"/>
      <name val="Arial"/>
      <family val="0"/>
    </font>
    <font>
      <sz val="9"/>
      <name val="Arial"/>
      <family val="2"/>
    </font>
    <font>
      <b/>
      <sz val="9"/>
      <name val="Arial"/>
      <family val="2"/>
    </font>
    <font>
      <b/>
      <sz val="9"/>
      <color indexed="10"/>
      <name val="Arial"/>
      <family val="2"/>
    </font>
    <font>
      <sz val="9"/>
      <color indexed="10"/>
      <name val="Arial"/>
      <family val="2"/>
    </font>
    <font>
      <b/>
      <sz val="10.75"/>
      <name val="Arial"/>
      <family val="0"/>
    </font>
    <font>
      <sz val="10.75"/>
      <name val="Arial"/>
      <family val="0"/>
    </font>
  </fonts>
  <fills count="2">
    <fill>
      <patternFill/>
    </fill>
    <fill>
      <patternFill patternType="gray125"/>
    </fill>
  </fills>
  <borders count="30">
    <border>
      <left/>
      <right/>
      <top/>
      <bottom/>
      <diagonal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medium"/>
      <right style="medium"/>
      <top style="thin"/>
      <bottom style="double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1">
    <xf numFmtId="0" fontId="0" fillId="0" borderId="0" xfId="0" applyAlignment="1">
      <alignment/>
    </xf>
    <xf numFmtId="0" fontId="1" fillId="0" borderId="0" xfId="0" applyFont="1" applyAlignment="1">
      <alignment/>
    </xf>
    <xf numFmtId="11" fontId="1" fillId="0" borderId="0" xfId="0" applyNumberFormat="1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1" fillId="0" borderId="5" xfId="0" applyFont="1" applyBorder="1" applyAlignment="1">
      <alignment horizontal="left"/>
    </xf>
    <xf numFmtId="0" fontId="1" fillId="0" borderId="6" xfId="0" applyFont="1" applyBorder="1" applyAlignment="1">
      <alignment horizontal="left"/>
    </xf>
    <xf numFmtId="0" fontId="1" fillId="0" borderId="7" xfId="0" applyFont="1" applyBorder="1" applyAlignment="1">
      <alignment horizontal="left"/>
    </xf>
    <xf numFmtId="0" fontId="1" fillId="0" borderId="8" xfId="0" applyFont="1" applyBorder="1" applyAlignment="1">
      <alignment horizontal="left"/>
    </xf>
    <xf numFmtId="172" fontId="1" fillId="0" borderId="8" xfId="0" applyNumberFormat="1" applyFont="1" applyBorder="1" applyAlignment="1">
      <alignment horizontal="left"/>
    </xf>
    <xf numFmtId="1" fontId="1" fillId="0" borderId="8" xfId="0" applyNumberFormat="1" applyFont="1" applyBorder="1" applyAlignment="1">
      <alignment horizontal="left"/>
    </xf>
    <xf numFmtId="172" fontId="2" fillId="0" borderId="8" xfId="0" applyNumberFormat="1" applyFont="1" applyBorder="1" applyAlignment="1">
      <alignment horizontal="left"/>
    </xf>
    <xf numFmtId="172" fontId="1" fillId="0" borderId="9" xfId="0" applyNumberFormat="1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1" fillId="0" borderId="11" xfId="0" applyFont="1" applyBorder="1" applyAlignment="1">
      <alignment horizontal="left"/>
    </xf>
    <xf numFmtId="0" fontId="1" fillId="0" borderId="12" xfId="0" applyFont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1" fillId="0" borderId="15" xfId="0" applyFont="1" applyBorder="1" applyAlignment="1">
      <alignment horizontal="left"/>
    </xf>
    <xf numFmtId="172" fontId="1" fillId="0" borderId="15" xfId="0" applyNumberFormat="1" applyFont="1" applyBorder="1" applyAlignment="1">
      <alignment horizontal="left"/>
    </xf>
    <xf numFmtId="1" fontId="1" fillId="0" borderId="15" xfId="0" applyNumberFormat="1" applyFont="1" applyBorder="1" applyAlignment="1">
      <alignment horizontal="left"/>
    </xf>
    <xf numFmtId="172" fontId="2" fillId="0" borderId="15" xfId="0" applyNumberFormat="1" applyFont="1" applyBorder="1" applyAlignment="1">
      <alignment horizontal="left"/>
    </xf>
    <xf numFmtId="172" fontId="1" fillId="0" borderId="16" xfId="0" applyNumberFormat="1" applyFont="1" applyBorder="1" applyAlignment="1">
      <alignment horizontal="left"/>
    </xf>
    <xf numFmtId="172" fontId="1" fillId="0" borderId="7" xfId="0" applyNumberFormat="1" applyFont="1" applyBorder="1" applyAlignment="1">
      <alignment horizontal="left"/>
    </xf>
    <xf numFmtId="1" fontId="1" fillId="0" borderId="7" xfId="0" applyNumberFormat="1" applyFont="1" applyBorder="1" applyAlignment="1">
      <alignment horizontal="left"/>
    </xf>
    <xf numFmtId="172" fontId="2" fillId="0" borderId="7" xfId="0" applyNumberFormat="1" applyFont="1" applyBorder="1" applyAlignment="1">
      <alignment horizontal="left"/>
    </xf>
    <xf numFmtId="172" fontId="1" fillId="0" borderId="17" xfId="0" applyNumberFormat="1" applyFont="1" applyBorder="1" applyAlignment="1">
      <alignment horizontal="left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 horizontal="left"/>
    </xf>
    <xf numFmtId="172" fontId="1" fillId="0" borderId="19" xfId="0" applyNumberFormat="1" applyFont="1" applyBorder="1" applyAlignment="1">
      <alignment horizontal="left"/>
    </xf>
    <xf numFmtId="1" fontId="1" fillId="0" borderId="19" xfId="0" applyNumberFormat="1" applyFont="1" applyBorder="1" applyAlignment="1">
      <alignment horizontal="left"/>
    </xf>
    <xf numFmtId="172" fontId="2" fillId="0" borderId="19" xfId="0" applyNumberFormat="1" applyFont="1" applyBorder="1" applyAlignment="1">
      <alignment horizontal="left"/>
    </xf>
    <xf numFmtId="172" fontId="1" fillId="0" borderId="20" xfId="0" applyNumberFormat="1" applyFont="1" applyBorder="1" applyAlignment="1">
      <alignment horizontal="left"/>
    </xf>
    <xf numFmtId="172" fontId="1" fillId="0" borderId="21" xfId="0" applyNumberFormat="1" applyFont="1" applyBorder="1" applyAlignment="1">
      <alignment horizontal="left"/>
    </xf>
    <xf numFmtId="172" fontId="1" fillId="0" borderId="22" xfId="0" applyNumberFormat="1" applyFont="1" applyBorder="1" applyAlignment="1">
      <alignment horizontal="left"/>
    </xf>
    <xf numFmtId="172" fontId="1" fillId="0" borderId="23" xfId="0" applyNumberFormat="1" applyFont="1" applyBorder="1" applyAlignment="1">
      <alignment horizontal="left"/>
    </xf>
    <xf numFmtId="1" fontId="1" fillId="0" borderId="24" xfId="0" applyNumberFormat="1" applyFont="1" applyBorder="1" applyAlignment="1">
      <alignment horizontal="left"/>
    </xf>
    <xf numFmtId="172" fontId="1" fillId="0" borderId="24" xfId="0" applyNumberFormat="1" applyFont="1" applyBorder="1" applyAlignment="1">
      <alignment horizontal="left"/>
    </xf>
    <xf numFmtId="0" fontId="1" fillId="0" borderId="25" xfId="0" applyFont="1" applyBorder="1" applyAlignment="1">
      <alignment horizontal="left"/>
    </xf>
    <xf numFmtId="172" fontId="1" fillId="0" borderId="26" xfId="0" applyNumberFormat="1" applyFont="1" applyBorder="1" applyAlignment="1">
      <alignment horizontal="left"/>
    </xf>
    <xf numFmtId="172" fontId="1" fillId="0" borderId="27" xfId="0" applyNumberFormat="1" applyFont="1" applyBorder="1" applyAlignment="1">
      <alignment horizontal="left"/>
    </xf>
    <xf numFmtId="172" fontId="1" fillId="0" borderId="28" xfId="0" applyNumberFormat="1" applyFont="1" applyBorder="1" applyAlignment="1">
      <alignment horizontal="left"/>
    </xf>
    <xf numFmtId="172" fontId="1" fillId="0" borderId="29" xfId="0" applyNumberFormat="1" applyFont="1" applyBorder="1" applyAlignment="1">
      <alignment horizontal="left"/>
    </xf>
    <xf numFmtId="172" fontId="4" fillId="0" borderId="19" xfId="0" applyNumberFormat="1" applyFont="1" applyBorder="1" applyAlignment="1">
      <alignment horizontal="left"/>
    </xf>
    <xf numFmtId="11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tx>
            <c:strRef>
              <c:f>Result_HCMQAP!$A$8</c:f>
              <c:strCache>
                <c:ptCount val="1"/>
                <c:pt idx="0">
                  <c:v>b3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9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Result_HCMQAP!$B$8:$F$8</c:f>
              <c:numCache/>
            </c:numRef>
          </c:val>
          <c:smooth val="0"/>
        </c:ser>
        <c:ser>
          <c:idx val="1"/>
          <c:order val="1"/>
          <c:tx>
            <c:strRef>
              <c:f>Result_HCMQAP!$A$23</c:f>
              <c:strCache>
                <c:ptCount val="1"/>
                <c:pt idx="0">
                  <c:v>a3</c:v>
                </c:pt>
              </c:strCache>
            </c:strRef>
          </c:tx>
          <c:spPr>
            <a:ln w="25400">
              <a:solidFill>
                <a:srgbClr val="FF0000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8"/>
            <c:spPr>
              <a:noFill/>
              <a:ln>
                <a:solidFill>
                  <a:srgbClr val="FF00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Result_HCMQAP!$B$23:$F$23</c:f>
              <c:numCache/>
            </c:numRef>
          </c:val>
          <c:smooth val="0"/>
        </c:ser>
        <c:ser>
          <c:idx val="2"/>
          <c:order val="2"/>
          <c:tx>
            <c:strRef>
              <c:f>Result_HCMQAP!$A$11</c:f>
              <c:strCache>
                <c:ptCount val="1"/>
                <c:pt idx="0">
                  <c:v>b6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solidFill>
                <a:srgbClr val="3366FF"/>
              </a:solidFill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Result_HCMQAP!$B$11:$F$11</c:f>
              <c:numCache/>
            </c:numRef>
          </c:val>
          <c:smooth val="0"/>
        </c:ser>
        <c:ser>
          <c:idx val="3"/>
          <c:order val="3"/>
          <c:tx>
            <c:strRef>
              <c:f>Result_HCMQAP!$A$26</c:f>
              <c:strCache>
                <c:ptCount val="1"/>
                <c:pt idx="0">
                  <c:v>a6</c:v>
                </c:pt>
              </c:strCache>
            </c:strRef>
          </c:tx>
          <c:spPr>
            <a:ln w="254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8"/>
            <c:spPr>
              <a:noFill/>
              <a:ln>
                <a:solidFill>
                  <a:srgbClr val="3366FF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Result_HCMQAP!$B$26:$F$26</c:f>
              <c:numCache/>
            </c:numRef>
          </c:val>
          <c:smooth val="0"/>
        </c:ser>
        <c:ser>
          <c:idx val="4"/>
          <c:order val="4"/>
          <c:tx>
            <c:strRef>
              <c:f>Result_HCMQAP!$A$9</c:f>
              <c:strCache>
                <c:ptCount val="1"/>
                <c:pt idx="0">
                  <c:v>b4*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Result_HCMQAP!$B$9:$F$9</c:f>
              <c:numCache/>
            </c:numRef>
          </c:val>
          <c:smooth val="0"/>
        </c:ser>
        <c:ser>
          <c:idx val="5"/>
          <c:order val="5"/>
          <c:tx>
            <c:strRef>
              <c:f>Result_HCMQAP!$A$24</c:f>
              <c:strCache>
                <c:ptCount val="1"/>
                <c:pt idx="0">
                  <c:v>a4</c:v>
                </c:pt>
              </c:strCache>
            </c:strRef>
          </c:tx>
          <c:spPr>
            <a:ln w="254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9"/>
            <c:spPr>
              <a:noFill/>
              <a:ln>
                <a:solidFill>
                  <a:srgbClr val="00FF00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Result_HCMQAP!$B$24:$F$24</c:f>
              <c:numCache/>
            </c:numRef>
          </c:val>
          <c:smooth val="0"/>
        </c:ser>
        <c:ser>
          <c:idx val="6"/>
          <c:order val="6"/>
          <c:tx>
            <c:strRef>
              <c:f>Result_HCMQAP!$A$10</c:f>
              <c:strCache>
                <c:ptCount val="1"/>
                <c:pt idx="0">
                  <c:v>b5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lgDashDot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solidFill>
                <a:srgbClr val="333333"/>
              </a:solidFill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Result_HCMQAP!$B$10:$F$10</c:f>
              <c:numCache/>
            </c:numRef>
          </c:val>
          <c:smooth val="0"/>
        </c:ser>
        <c:ser>
          <c:idx val="7"/>
          <c:order val="7"/>
          <c:tx>
            <c:strRef>
              <c:f>Result_HCMQAP!$A$25</c:f>
              <c:strCache>
                <c:ptCount val="1"/>
                <c:pt idx="0">
                  <c:v>a5</c:v>
                </c:pt>
              </c:strCache>
            </c:strRef>
          </c:tx>
          <c:spPr>
            <a:ln w="25400">
              <a:solidFill>
                <a:srgbClr val="333333"/>
              </a:solidFill>
              <a:prstDash val="sysDot"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9"/>
            <c:spPr>
              <a:noFill/>
              <a:ln>
                <a:solidFill>
                  <a:srgbClr val="333333"/>
                </a:solidFill>
              </a:ln>
            </c:spPr>
          </c:marker>
          <c:cat>
            <c:strRef>
              <c:f>Result_HCMQAP!$B$3:$F$3</c:f>
              <c:strCache/>
            </c:strRef>
          </c:cat>
          <c:val>
            <c:numRef>
              <c:f>Result_HCMQAP!$B$25:$F$25</c:f>
              <c:numCache/>
            </c:numRef>
          </c:val>
          <c:smooth val="0"/>
        </c:ser>
        <c:marker val="1"/>
        <c:axId val="4104787"/>
        <c:axId val="36943084"/>
      </c:lineChart>
      <c:catAx>
        <c:axId val="4104787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low"/>
        <c:crossAx val="36943084"/>
        <c:crosses val="autoZero"/>
        <c:auto val="1"/>
        <c:lblOffset val="100"/>
        <c:noMultiLvlLbl val="0"/>
      </c:catAx>
      <c:valAx>
        <c:axId val="369430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75" b="1" i="0" u="none" baseline="0">
                    <a:latin typeface="Arial"/>
                    <a:ea typeface="Arial"/>
                    <a:cs typeface="Arial"/>
                  </a:rPr>
                  <a:t>Multipôles (unités)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#" sourceLinked="0"/>
        <c:majorTickMark val="out"/>
        <c:minorTickMark val="none"/>
        <c:tickLblPos val="nextTo"/>
        <c:crossAx val="4104787"/>
        <c:crossesAt val="1"/>
        <c:crossBetween val="between"/>
        <c:dispUnits/>
      </c:valAx>
      <c:spPr>
        <a:noFill/>
        <a:ln w="12700">
          <a:solidFill/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171450</xdr:colOff>
      <xdr:row>44</xdr:row>
      <xdr:rowOff>57150</xdr:rowOff>
    </xdr:from>
    <xdr:to>
      <xdr:col>6</xdr:col>
      <xdr:colOff>485775</xdr:colOff>
      <xdr:row>64</xdr:row>
      <xdr:rowOff>66675</xdr:rowOff>
    </xdr:to>
    <xdr:graphicFrame>
      <xdr:nvGraphicFramePr>
        <xdr:cNvPr id="1" name="Chart 1"/>
        <xdr:cNvGraphicFramePr/>
      </xdr:nvGraphicFramePr>
      <xdr:xfrm>
        <a:off x="171450" y="6848475"/>
        <a:ext cx="5381625" cy="3248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3"/>
  <sheetViews>
    <sheetView workbookViewId="0" topLeftCell="A1">
      <selection activeCell="A1" sqref="A1"/>
    </sheetView>
  </sheetViews>
  <sheetFormatPr defaultColWidth="9.140625" defaultRowHeight="12.75"/>
  <cols>
    <col min="1" max="1" width="14.57421875" style="4" customWidth="1"/>
    <col min="2" max="2" width="12.421875" style="1" customWidth="1"/>
    <col min="3" max="3" width="11.421875" style="1" customWidth="1"/>
    <col min="4" max="4" width="14.7109375" style="1" customWidth="1"/>
    <col min="5" max="16384" width="11.421875" style="1" customWidth="1"/>
  </cols>
  <sheetData>
    <row r="1" spans="1:5" ht="12">
      <c r="A1" s="4" t="s">
        <v>0</v>
      </c>
      <c r="C1" s="1" t="s">
        <v>2</v>
      </c>
      <c r="E1" s="1" t="s">
        <v>3</v>
      </c>
    </row>
    <row r="2" spans="3:5" ht="12.75" thickBot="1">
      <c r="C2" s="1" t="s">
        <v>1</v>
      </c>
      <c r="E2" s="1" t="s">
        <v>4</v>
      </c>
    </row>
    <row r="3" spans="1:7" ht="12">
      <c r="A3" s="19" t="s">
        <v>5</v>
      </c>
      <c r="B3" s="10" t="s">
        <v>6</v>
      </c>
      <c r="C3" s="11" t="s">
        <v>7</v>
      </c>
      <c r="D3" s="11" t="s">
        <v>8</v>
      </c>
      <c r="E3" s="11" t="s">
        <v>9</v>
      </c>
      <c r="F3" s="23" t="s">
        <v>10</v>
      </c>
      <c r="G3" s="33" t="s">
        <v>11</v>
      </c>
    </row>
    <row r="4" spans="1:7" ht="12">
      <c r="A4" s="20" t="s">
        <v>12</v>
      </c>
      <c r="B4" s="12">
        <v>-0.002252</v>
      </c>
      <c r="C4" s="13">
        <v>-0.003755</v>
      </c>
      <c r="D4" s="13">
        <v>-0.003751</v>
      </c>
      <c r="E4" s="13">
        <v>-0.003752</v>
      </c>
      <c r="F4" s="24">
        <v>-0.002086</v>
      </c>
      <c r="G4" s="34">
        <v>-0.011694</v>
      </c>
    </row>
    <row r="5" spans="1:7" ht="12.75" thickBot="1">
      <c r="A5" s="44" t="s">
        <v>13</v>
      </c>
      <c r="B5" s="45">
        <v>9.22829</v>
      </c>
      <c r="C5" s="46">
        <v>5.128913</v>
      </c>
      <c r="D5" s="46">
        <v>-1.082277</v>
      </c>
      <c r="E5" s="46">
        <v>-5.197422</v>
      </c>
      <c r="F5" s="47">
        <v>-7.849904</v>
      </c>
      <c r="G5" s="48">
        <v>4.948494</v>
      </c>
    </row>
    <row r="6" spans="1:7" ht="12.75" thickTop="1">
      <c r="A6" s="6" t="s">
        <v>14</v>
      </c>
      <c r="B6" s="39">
        <v>-72.25434</v>
      </c>
      <c r="C6" s="40">
        <v>41.48951</v>
      </c>
      <c r="D6" s="40">
        <v>21.61061</v>
      </c>
      <c r="E6" s="40">
        <v>-14.85485</v>
      </c>
      <c r="F6" s="41">
        <v>-8.864192</v>
      </c>
      <c r="G6" s="42">
        <v>-0.001903487</v>
      </c>
    </row>
    <row r="7" spans="1:7" ht="12">
      <c r="A7" s="20" t="s">
        <v>15</v>
      </c>
      <c r="B7" s="30">
        <v>10000</v>
      </c>
      <c r="C7" s="15">
        <v>10000</v>
      </c>
      <c r="D7" s="15">
        <v>10000</v>
      </c>
      <c r="E7" s="15">
        <v>10000</v>
      </c>
      <c r="F7" s="26">
        <v>10000</v>
      </c>
      <c r="G7" s="36">
        <v>10000</v>
      </c>
    </row>
    <row r="8" spans="1:7" ht="12">
      <c r="A8" s="20" t="s">
        <v>16</v>
      </c>
      <c r="B8" s="29">
        <v>2.268509</v>
      </c>
      <c r="C8" s="14">
        <v>3.52923</v>
      </c>
      <c r="D8" s="14">
        <v>3.220871</v>
      </c>
      <c r="E8" s="14">
        <v>1.43776</v>
      </c>
      <c r="F8" s="25">
        <v>0.3599222</v>
      </c>
      <c r="G8" s="35">
        <v>2.34614</v>
      </c>
    </row>
    <row r="9" spans="1:7" ht="12">
      <c r="A9" s="20" t="s">
        <v>17</v>
      </c>
      <c r="B9" s="29">
        <v>0.3437143</v>
      </c>
      <c r="C9" s="14">
        <v>-0.7101755</v>
      </c>
      <c r="D9" s="14">
        <v>-0.07705399</v>
      </c>
      <c r="E9" s="14">
        <v>-0.2641765</v>
      </c>
      <c r="F9" s="25">
        <v>-2.402603</v>
      </c>
      <c r="G9" s="49">
        <v>-0.5248092</v>
      </c>
    </row>
    <row r="10" spans="1:7" ht="12">
      <c r="A10" s="20" t="s">
        <v>18</v>
      </c>
      <c r="B10" s="29">
        <v>-0.6537884</v>
      </c>
      <c r="C10" s="14">
        <v>-0.2969724</v>
      </c>
      <c r="D10" s="14">
        <v>-0.2185481</v>
      </c>
      <c r="E10" s="14">
        <v>0.6562422</v>
      </c>
      <c r="F10" s="25">
        <v>-0.09952427</v>
      </c>
      <c r="G10" s="35">
        <v>-0.07390794</v>
      </c>
    </row>
    <row r="11" spans="1:7" ht="12">
      <c r="A11" s="21" t="s">
        <v>19</v>
      </c>
      <c r="B11" s="31">
        <v>2.979489</v>
      </c>
      <c r="C11" s="16">
        <v>1.906317</v>
      </c>
      <c r="D11" s="16">
        <v>1.771605</v>
      </c>
      <c r="E11" s="16">
        <v>2.165523</v>
      </c>
      <c r="F11" s="27">
        <v>13.01365</v>
      </c>
      <c r="G11" s="37">
        <v>3.57671</v>
      </c>
    </row>
    <row r="12" spans="1:7" ht="12">
      <c r="A12" s="20" t="s">
        <v>20</v>
      </c>
      <c r="B12" s="29">
        <v>0.3921315</v>
      </c>
      <c r="C12" s="14">
        <v>0.3342813</v>
      </c>
      <c r="D12" s="14">
        <v>0.6389235</v>
      </c>
      <c r="E12" s="14">
        <v>0.2662506</v>
      </c>
      <c r="F12" s="25">
        <v>-0.08401778</v>
      </c>
      <c r="G12" s="35">
        <v>0.3436208</v>
      </c>
    </row>
    <row r="13" spans="1:7" ht="12">
      <c r="A13" s="20" t="s">
        <v>21</v>
      </c>
      <c r="B13" s="29">
        <v>-0.05532171</v>
      </c>
      <c r="C13" s="14">
        <v>0.01201138</v>
      </c>
      <c r="D13" s="14">
        <v>0.01940412</v>
      </c>
      <c r="E13" s="14">
        <v>-0.1471289</v>
      </c>
      <c r="F13" s="25">
        <v>-0.2091397</v>
      </c>
      <c r="G13" s="35">
        <v>-0.06379489</v>
      </c>
    </row>
    <row r="14" spans="1:7" ht="12">
      <c r="A14" s="20" t="s">
        <v>22</v>
      </c>
      <c r="B14" s="29">
        <v>0.008977717</v>
      </c>
      <c r="C14" s="14">
        <v>-0.1398399</v>
      </c>
      <c r="D14" s="14">
        <v>-0.0461535</v>
      </c>
      <c r="E14" s="14">
        <v>0.1034153</v>
      </c>
      <c r="F14" s="25">
        <v>-0.01645729</v>
      </c>
      <c r="G14" s="35">
        <v>-0.02079536</v>
      </c>
    </row>
    <row r="15" spans="1:7" ht="12">
      <c r="A15" s="21" t="s">
        <v>23</v>
      </c>
      <c r="B15" s="31">
        <v>-0.4638868</v>
      </c>
      <c r="C15" s="16">
        <v>-0.2201531</v>
      </c>
      <c r="D15" s="16">
        <v>-0.1999075</v>
      </c>
      <c r="E15" s="16">
        <v>-0.1900413</v>
      </c>
      <c r="F15" s="27">
        <v>-0.5174215</v>
      </c>
      <c r="G15" s="37">
        <v>-0.2829711</v>
      </c>
    </row>
    <row r="16" spans="1:7" ht="12">
      <c r="A16" s="20" t="s">
        <v>24</v>
      </c>
      <c r="B16" s="29">
        <v>0.03892216</v>
      </c>
      <c r="C16" s="14">
        <v>0.01958921</v>
      </c>
      <c r="D16" s="14">
        <v>0.03955759</v>
      </c>
      <c r="E16" s="14">
        <v>0.004215857</v>
      </c>
      <c r="F16" s="25">
        <v>-0.04014286</v>
      </c>
      <c r="G16" s="35">
        <v>0.01549821</v>
      </c>
    </row>
    <row r="17" spans="1:7" ht="12">
      <c r="A17" s="20" t="s">
        <v>25</v>
      </c>
      <c r="B17" s="29">
        <v>-0.008787997</v>
      </c>
      <c r="C17" s="14">
        <v>0.001238304</v>
      </c>
      <c r="D17" s="14">
        <v>-0.008018471</v>
      </c>
      <c r="E17" s="14">
        <v>-0.006264195</v>
      </c>
      <c r="F17" s="25">
        <v>-0.02315807</v>
      </c>
      <c r="G17" s="35">
        <v>-0.007505427</v>
      </c>
    </row>
    <row r="18" spans="1:7" ht="12">
      <c r="A18" s="20" t="s">
        <v>26</v>
      </c>
      <c r="B18" s="29">
        <v>0.01903327</v>
      </c>
      <c r="C18" s="14">
        <v>-8.982004E-05</v>
      </c>
      <c r="D18" s="14">
        <v>0.005160416</v>
      </c>
      <c r="E18" s="14">
        <v>0.02105153</v>
      </c>
      <c r="F18" s="25">
        <v>0.004188846</v>
      </c>
      <c r="G18" s="35">
        <v>0.0095962</v>
      </c>
    </row>
    <row r="19" spans="1:7" ht="12">
      <c r="A19" s="21" t="s">
        <v>27</v>
      </c>
      <c r="B19" s="31">
        <v>-0.2077628</v>
      </c>
      <c r="C19" s="16">
        <v>-0.1822757</v>
      </c>
      <c r="D19" s="16">
        <v>-0.178312</v>
      </c>
      <c r="E19" s="16">
        <v>-0.187045</v>
      </c>
      <c r="F19" s="27">
        <v>-0.1494614</v>
      </c>
      <c r="G19" s="37">
        <v>-0.1817607</v>
      </c>
    </row>
    <row r="20" spans="1:7" ht="12.75" thickBot="1">
      <c r="A20" s="44" t="s">
        <v>28</v>
      </c>
      <c r="B20" s="45">
        <v>0.001478581</v>
      </c>
      <c r="C20" s="46">
        <v>-0.0008601048</v>
      </c>
      <c r="D20" s="46">
        <v>-0.005007176</v>
      </c>
      <c r="E20" s="46">
        <v>-0.001370159</v>
      </c>
      <c r="F20" s="47">
        <v>-0.004555131</v>
      </c>
      <c r="G20" s="48">
        <v>-0.002136739</v>
      </c>
    </row>
    <row r="21" spans="1:7" ht="12.75" thickTop="1">
      <c r="A21" s="6" t="s">
        <v>29</v>
      </c>
      <c r="B21" s="39">
        <v>-157.1268</v>
      </c>
      <c r="C21" s="40">
        <v>65.98769</v>
      </c>
      <c r="D21" s="40">
        <v>117.1631</v>
      </c>
      <c r="E21" s="40">
        <v>-18.68144</v>
      </c>
      <c r="F21" s="41">
        <v>-126.313</v>
      </c>
      <c r="G21" s="43">
        <v>0.000823737</v>
      </c>
    </row>
    <row r="22" spans="1:7" ht="12">
      <c r="A22" s="20" t="s">
        <v>30</v>
      </c>
      <c r="B22" s="29">
        <v>184.5868</v>
      </c>
      <c r="C22" s="14">
        <v>102.5819</v>
      </c>
      <c r="D22" s="14">
        <v>-21.64558</v>
      </c>
      <c r="E22" s="14">
        <v>-103.9522</v>
      </c>
      <c r="F22" s="25">
        <v>-157.011</v>
      </c>
      <c r="G22" s="36">
        <v>0</v>
      </c>
    </row>
    <row r="23" spans="1:7" ht="12">
      <c r="A23" s="20" t="s">
        <v>31</v>
      </c>
      <c r="B23" s="29">
        <v>5.895718</v>
      </c>
      <c r="C23" s="14">
        <v>0.9299074</v>
      </c>
      <c r="D23" s="14">
        <v>2.135094</v>
      </c>
      <c r="E23" s="14">
        <v>1.981791</v>
      </c>
      <c r="F23" s="25">
        <v>9.761339</v>
      </c>
      <c r="G23" s="35">
        <v>3.370819</v>
      </c>
    </row>
    <row r="24" spans="1:7" ht="12">
      <c r="A24" s="20" t="s">
        <v>32</v>
      </c>
      <c r="B24" s="29">
        <v>-0.8953885</v>
      </c>
      <c r="C24" s="14">
        <v>0.4163862</v>
      </c>
      <c r="D24" s="14">
        <v>-1.03525</v>
      </c>
      <c r="E24" s="14">
        <v>-2.025523</v>
      </c>
      <c r="F24" s="25">
        <v>-1.914367</v>
      </c>
      <c r="G24" s="35">
        <v>-1.021297</v>
      </c>
    </row>
    <row r="25" spans="1:7" ht="12">
      <c r="A25" s="20" t="s">
        <v>33</v>
      </c>
      <c r="B25" s="29">
        <v>-0.1480028</v>
      </c>
      <c r="C25" s="14">
        <v>-0.003436606</v>
      </c>
      <c r="D25" s="14">
        <v>0.6291086</v>
      </c>
      <c r="E25" s="14">
        <v>0.3243175</v>
      </c>
      <c r="F25" s="25">
        <v>-0.3260833</v>
      </c>
      <c r="G25" s="35">
        <v>0.1635452</v>
      </c>
    </row>
    <row r="26" spans="1:7" ht="12">
      <c r="A26" s="21" t="s">
        <v>34</v>
      </c>
      <c r="B26" s="31">
        <v>1.388174</v>
      </c>
      <c r="C26" s="16">
        <v>0.8751878</v>
      </c>
      <c r="D26" s="16">
        <v>0.5294363</v>
      </c>
      <c r="E26" s="16">
        <v>0.4553506</v>
      </c>
      <c r="F26" s="27">
        <v>2.526471</v>
      </c>
      <c r="G26" s="37">
        <v>0.9857749</v>
      </c>
    </row>
    <row r="27" spans="1:7" ht="12">
      <c r="A27" s="20" t="s">
        <v>35</v>
      </c>
      <c r="B27" s="29">
        <v>0.1802528</v>
      </c>
      <c r="C27" s="14">
        <v>0.2737982</v>
      </c>
      <c r="D27" s="14">
        <v>0.1290915</v>
      </c>
      <c r="E27" s="14">
        <v>0.2793547</v>
      </c>
      <c r="F27" s="25">
        <v>0.7717353</v>
      </c>
      <c r="G27" s="35">
        <v>0.293397</v>
      </c>
    </row>
    <row r="28" spans="1:7" ht="12">
      <c r="A28" s="20" t="s">
        <v>36</v>
      </c>
      <c r="B28" s="29">
        <v>0.1768189</v>
      </c>
      <c r="C28" s="14">
        <v>-0.2206642</v>
      </c>
      <c r="D28" s="14">
        <v>-0.07570502</v>
      </c>
      <c r="E28" s="14">
        <v>-0.08315708</v>
      </c>
      <c r="F28" s="25">
        <v>-0.2045512</v>
      </c>
      <c r="G28" s="35">
        <v>-0.09317259</v>
      </c>
    </row>
    <row r="29" spans="1:7" ht="12">
      <c r="A29" s="20" t="s">
        <v>37</v>
      </c>
      <c r="B29" s="29">
        <v>0.1236001</v>
      </c>
      <c r="C29" s="14">
        <v>0.09332802</v>
      </c>
      <c r="D29" s="14">
        <v>0.09175644</v>
      </c>
      <c r="E29" s="14">
        <v>0.07076467</v>
      </c>
      <c r="F29" s="25">
        <v>0.1211432</v>
      </c>
      <c r="G29" s="35">
        <v>0.09561388</v>
      </c>
    </row>
    <row r="30" spans="1:7" ht="12">
      <c r="A30" s="21" t="s">
        <v>38</v>
      </c>
      <c r="B30" s="31">
        <v>0.08214127</v>
      </c>
      <c r="C30" s="16">
        <v>0.2274363</v>
      </c>
      <c r="D30" s="16">
        <v>0.1825341</v>
      </c>
      <c r="E30" s="16">
        <v>0.1172788</v>
      </c>
      <c r="F30" s="27">
        <v>0.3333049</v>
      </c>
      <c r="G30" s="37">
        <v>0.1833377</v>
      </c>
    </row>
    <row r="31" spans="1:7" ht="12">
      <c r="A31" s="20" t="s">
        <v>39</v>
      </c>
      <c r="B31" s="29">
        <v>-0.002821231</v>
      </c>
      <c r="C31" s="14">
        <v>0.01748688</v>
      </c>
      <c r="D31" s="14">
        <v>0.009864299</v>
      </c>
      <c r="E31" s="14">
        <v>0.0215017</v>
      </c>
      <c r="F31" s="25">
        <v>0.02437311</v>
      </c>
      <c r="G31" s="35">
        <v>0.01460693</v>
      </c>
    </row>
    <row r="32" spans="1:7" ht="12">
      <c r="A32" s="20" t="s">
        <v>40</v>
      </c>
      <c r="B32" s="29">
        <v>0.04134319</v>
      </c>
      <c r="C32" s="14">
        <v>-0.04568654</v>
      </c>
      <c r="D32" s="14">
        <v>-0.03495837</v>
      </c>
      <c r="E32" s="14">
        <v>-0.02977351</v>
      </c>
      <c r="F32" s="25">
        <v>-0.02963656</v>
      </c>
      <c r="G32" s="35">
        <v>-0.02456618</v>
      </c>
    </row>
    <row r="33" spans="1:7" ht="12">
      <c r="A33" s="20" t="s">
        <v>41</v>
      </c>
      <c r="B33" s="29">
        <v>0.09734191</v>
      </c>
      <c r="C33" s="14">
        <v>0.03525203</v>
      </c>
      <c r="D33" s="14">
        <v>0.02390666</v>
      </c>
      <c r="E33" s="14">
        <v>0.05743484</v>
      </c>
      <c r="F33" s="25">
        <v>0.04735834</v>
      </c>
      <c r="G33" s="35">
        <v>0.04844139</v>
      </c>
    </row>
    <row r="34" spans="1:7" ht="12">
      <c r="A34" s="21" t="s">
        <v>42</v>
      </c>
      <c r="B34" s="31">
        <v>-0.03240466</v>
      </c>
      <c r="C34" s="16">
        <v>0.0003833213</v>
      </c>
      <c r="D34" s="16">
        <v>0.009402789</v>
      </c>
      <c r="E34" s="16">
        <v>0.01496026</v>
      </c>
      <c r="F34" s="27">
        <v>-0.01289213</v>
      </c>
      <c r="G34" s="37">
        <v>-0.0004320176</v>
      </c>
    </row>
    <row r="35" spans="1:7" ht="12.75" thickBot="1">
      <c r="A35" s="22" t="s">
        <v>43</v>
      </c>
      <c r="B35" s="32">
        <v>0.0005414191</v>
      </c>
      <c r="C35" s="17">
        <v>-0.003803369</v>
      </c>
      <c r="D35" s="17">
        <v>0.004038181</v>
      </c>
      <c r="E35" s="17">
        <v>0.002395148</v>
      </c>
      <c r="F35" s="28">
        <v>0.005793257</v>
      </c>
      <c r="G35" s="38">
        <v>0.001484906</v>
      </c>
    </row>
    <row r="36" spans="1:7" ht="12">
      <c r="A36" s="4" t="s">
        <v>44</v>
      </c>
      <c r="B36" s="3">
        <v>21.71021</v>
      </c>
      <c r="C36" s="3">
        <v>21.71631</v>
      </c>
      <c r="D36" s="3">
        <v>21.73157</v>
      </c>
      <c r="E36" s="3">
        <v>21.73767</v>
      </c>
      <c r="F36" s="3">
        <v>21.75903</v>
      </c>
      <c r="G36" s="3"/>
    </row>
    <row r="37" spans="1:6" ht="12">
      <c r="A37" s="4" t="s">
        <v>45</v>
      </c>
      <c r="B37" s="2">
        <v>0.3005982</v>
      </c>
      <c r="C37" s="2">
        <v>0.27771</v>
      </c>
      <c r="D37" s="2">
        <v>0.2700806</v>
      </c>
      <c r="E37" s="2">
        <v>0.2639771</v>
      </c>
      <c r="F37" s="2">
        <v>0.259908</v>
      </c>
    </row>
    <row r="38" spans="1:7" ht="12">
      <c r="A38" s="4" t="s">
        <v>52</v>
      </c>
      <c r="B38" s="2">
        <v>0.0001277195</v>
      </c>
      <c r="C38" s="2">
        <v>-7.167538E-05</v>
      </c>
      <c r="D38" s="2">
        <v>-3.630673E-05</v>
      </c>
      <c r="E38" s="2">
        <v>2.492042E-05</v>
      </c>
      <c r="F38" s="2">
        <v>1.169471E-05</v>
      </c>
      <c r="G38" s="2">
        <v>0.0002118131</v>
      </c>
    </row>
    <row r="39" spans="1:7" ht="12.75" thickBot="1">
      <c r="A39" s="4" t="s">
        <v>53</v>
      </c>
      <c r="B39" s="2">
        <v>0.0002647579</v>
      </c>
      <c r="C39" s="2">
        <v>-0.0001114438</v>
      </c>
      <c r="D39" s="2">
        <v>-0.0001992558</v>
      </c>
      <c r="E39" s="2">
        <v>3.20175E-05</v>
      </c>
      <c r="F39" s="2">
        <v>0.0002149157</v>
      </c>
      <c r="G39" s="2">
        <v>0.0004667428</v>
      </c>
    </row>
    <row r="40" spans="2:5" ht="12.75" thickBot="1">
      <c r="B40" s="7" t="s">
        <v>46</v>
      </c>
      <c r="C40" s="8">
        <v>-0.003753</v>
      </c>
      <c r="D40" s="18" t="s">
        <v>47</v>
      </c>
      <c r="E40" s="9">
        <v>3.116529</v>
      </c>
    </row>
    <row r="41" spans="1:6" ht="12">
      <c r="A41" s="5" t="s">
        <v>50</v>
      </c>
      <c r="F41" s="1" t="s">
        <v>51</v>
      </c>
    </row>
    <row r="42" spans="1:6" ht="12">
      <c r="A42" s="4" t="s">
        <v>48</v>
      </c>
      <c r="B42" s="1">
        <v>10</v>
      </c>
      <c r="C42" s="1">
        <v>10</v>
      </c>
      <c r="D42" s="1">
        <v>10</v>
      </c>
      <c r="E42" s="1">
        <v>10</v>
      </c>
      <c r="F42" s="1">
        <v>10</v>
      </c>
    </row>
    <row r="43" spans="1:7" ht="12">
      <c r="A43" s="4" t="s">
        <v>49</v>
      </c>
      <c r="B43" s="1">
        <v>12.505</v>
      </c>
      <c r="C43" s="1">
        <v>12.505</v>
      </c>
      <c r="D43" s="1">
        <v>12.505</v>
      </c>
      <c r="E43" s="1">
        <v>12.505</v>
      </c>
      <c r="F43" s="1">
        <v>12.505</v>
      </c>
      <c r="G43" s="1">
        <v>12.505</v>
      </c>
    </row>
  </sheetData>
  <printOptions/>
  <pageMargins left="0.708661417322835" right="0.708661417322835" top="0.590551181102362" bottom="0.590551181102362" header="0" footer="0.511811023622047"/>
  <pageSetup horizontalDpi="600" verticalDpi="600" orientation="portrait" paperSize="9" scale="95" r:id="rId2"/>
  <headerFooter alignWithMargins="0">
    <oddFooter>&amp;L&amp;F&amp;C&amp;J&amp;R&amp;A</oddFooter>
  </headerFooter>
  <rowBreaks count="1" manualBreakCount="1">
    <brk id="67" max="6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35"/>
  <sheetViews>
    <sheetView tabSelected="1" workbookViewId="0" topLeftCell="A1">
      <selection activeCell="A1" sqref="A1"/>
    </sheetView>
  </sheetViews>
  <sheetFormatPr defaultColWidth="9.140625" defaultRowHeight="12.75"/>
  <cols>
    <col min="1" max="1" width="80.28125" style="0" bestFit="1" customWidth="1"/>
    <col min="2" max="2" width="12.57421875" style="0" bestFit="1" customWidth="1"/>
    <col min="3" max="3" width="13.140625" style="0" bestFit="1" customWidth="1"/>
    <col min="4" max="4" width="13.7109375" style="0" bestFit="1" customWidth="1"/>
    <col min="5" max="5" width="17.8515625" style="0" bestFit="1" customWidth="1"/>
    <col min="6" max="6" width="12.57421875" style="0" bestFit="1" customWidth="1"/>
    <col min="7" max="7" width="13.140625" style="0" bestFit="1" customWidth="1"/>
    <col min="8" max="8" width="12.00390625" style="0" bestFit="1" customWidth="1"/>
    <col min="9" max="9" width="12.57421875" style="0" bestFit="1" customWidth="1"/>
    <col min="10" max="10" width="7.00390625" style="0" bestFit="1" customWidth="1"/>
    <col min="11" max="11" width="12.7109375" style="0" bestFit="1" customWidth="1"/>
  </cols>
  <sheetData>
    <row r="1" spans="1:5" ht="12.75">
      <c r="A1" t="s">
        <v>0</v>
      </c>
      <c r="B1" t="s">
        <v>1</v>
      </c>
      <c r="C1" t="s">
        <v>2</v>
      </c>
      <c r="D1" t="s">
        <v>3</v>
      </c>
      <c r="E1" t="s">
        <v>4</v>
      </c>
    </row>
    <row r="3" spans="1:7" ht="12.75">
      <c r="A3" t="s">
        <v>5</v>
      </c>
      <c r="B3" t="s">
        <v>6</v>
      </c>
      <c r="C3" t="s">
        <v>7</v>
      </c>
      <c r="D3" t="s">
        <v>8</v>
      </c>
      <c r="E3" t="s">
        <v>9</v>
      </c>
      <c r="F3" t="s">
        <v>10</v>
      </c>
      <c r="G3" t="s">
        <v>11</v>
      </c>
    </row>
    <row r="4" spans="1:7" ht="12.75">
      <c r="A4" t="s">
        <v>12</v>
      </c>
      <c r="B4">
        <v>0.002252</v>
      </c>
      <c r="C4">
        <v>0.003755</v>
      </c>
      <c r="D4">
        <v>0.003751</v>
      </c>
      <c r="E4">
        <v>0.003752</v>
      </c>
      <c r="F4">
        <v>0.002086</v>
      </c>
      <c r="G4">
        <v>0.011694</v>
      </c>
    </row>
    <row r="5" spans="1:7" ht="12.75">
      <c r="A5" t="s">
        <v>13</v>
      </c>
      <c r="B5">
        <v>9.22829</v>
      </c>
      <c r="C5">
        <v>5.128913</v>
      </c>
      <c r="D5">
        <v>-1.082277</v>
      </c>
      <c r="E5">
        <v>-5.197422</v>
      </c>
      <c r="F5">
        <v>-7.849904</v>
      </c>
      <c r="G5">
        <v>4.948494</v>
      </c>
    </row>
    <row r="6" spans="1:7" ht="12.75">
      <c r="A6" t="s">
        <v>14</v>
      </c>
      <c r="B6" s="50">
        <v>-72.25434</v>
      </c>
      <c r="C6" s="50">
        <v>41.48951</v>
      </c>
      <c r="D6" s="50">
        <v>21.61061</v>
      </c>
      <c r="E6" s="50">
        <v>-14.85485</v>
      </c>
      <c r="F6" s="50">
        <v>-8.864192</v>
      </c>
      <c r="G6" s="50">
        <v>-0.001903487</v>
      </c>
    </row>
    <row r="7" spans="1:7" ht="12.75">
      <c r="A7" t="s">
        <v>15</v>
      </c>
      <c r="B7" s="50">
        <v>10000</v>
      </c>
      <c r="C7" s="50">
        <v>10000</v>
      </c>
      <c r="D7" s="50">
        <v>10000</v>
      </c>
      <c r="E7" s="50">
        <v>10000</v>
      </c>
      <c r="F7" s="50">
        <v>10000</v>
      </c>
      <c r="G7" s="50">
        <v>10000</v>
      </c>
    </row>
    <row r="8" spans="1:7" ht="12.75">
      <c r="A8" t="s">
        <v>16</v>
      </c>
      <c r="B8" s="50">
        <v>2.268509</v>
      </c>
      <c r="C8" s="50">
        <v>3.52923</v>
      </c>
      <c r="D8" s="50">
        <v>3.220871</v>
      </c>
      <c r="E8" s="50">
        <v>1.43776</v>
      </c>
      <c r="F8" s="50">
        <v>0.3599222</v>
      </c>
      <c r="G8" s="50">
        <v>2.34614</v>
      </c>
    </row>
    <row r="9" spans="1:7" ht="12.75">
      <c r="A9" t="s">
        <v>17</v>
      </c>
      <c r="B9" s="50">
        <v>0.3437143</v>
      </c>
      <c r="C9" s="50">
        <v>-0.7101755</v>
      </c>
      <c r="D9" s="50">
        <v>-0.07705399</v>
      </c>
      <c r="E9" s="50">
        <v>-0.2641765</v>
      </c>
      <c r="F9" s="50">
        <v>-2.402603</v>
      </c>
      <c r="G9" s="50">
        <v>-0.5248092</v>
      </c>
    </row>
    <row r="10" spans="1:7" ht="12.75">
      <c r="A10" t="s">
        <v>18</v>
      </c>
      <c r="B10" s="50">
        <v>-0.6537884</v>
      </c>
      <c r="C10" s="50">
        <v>-0.2969724</v>
      </c>
      <c r="D10" s="50">
        <v>-0.2185481</v>
      </c>
      <c r="E10" s="50">
        <v>0.6562422</v>
      </c>
      <c r="F10" s="50">
        <v>-0.09952427</v>
      </c>
      <c r="G10" s="50">
        <v>-0.07390794</v>
      </c>
    </row>
    <row r="11" spans="1:7" ht="12.75">
      <c r="A11" t="s">
        <v>19</v>
      </c>
      <c r="B11" s="50">
        <v>2.979489</v>
      </c>
      <c r="C11" s="50">
        <v>1.906317</v>
      </c>
      <c r="D11" s="50">
        <v>1.771605</v>
      </c>
      <c r="E11" s="50">
        <v>2.165523</v>
      </c>
      <c r="F11" s="50">
        <v>13.01365</v>
      </c>
      <c r="G11" s="50">
        <v>3.57671</v>
      </c>
    </row>
    <row r="12" spans="1:7" ht="12.75">
      <c r="A12" t="s">
        <v>20</v>
      </c>
      <c r="B12" s="50">
        <v>0.3921315</v>
      </c>
      <c r="C12" s="50">
        <v>0.3342813</v>
      </c>
      <c r="D12" s="50">
        <v>0.6389235</v>
      </c>
      <c r="E12" s="50">
        <v>0.2662506</v>
      </c>
      <c r="F12" s="50">
        <v>-0.08401778</v>
      </c>
      <c r="G12" s="50">
        <v>0.3436208</v>
      </c>
    </row>
    <row r="13" spans="1:7" ht="12.75">
      <c r="A13" t="s">
        <v>21</v>
      </c>
      <c r="B13" s="50">
        <v>-0.05532171</v>
      </c>
      <c r="C13" s="50">
        <v>0.01201138</v>
      </c>
      <c r="D13" s="50">
        <v>0.01940412</v>
      </c>
      <c r="E13" s="50">
        <v>-0.1471289</v>
      </c>
      <c r="F13" s="50">
        <v>-0.2091397</v>
      </c>
      <c r="G13" s="50">
        <v>-0.06379489</v>
      </c>
    </row>
    <row r="14" spans="1:7" ht="12.75">
      <c r="A14" t="s">
        <v>22</v>
      </c>
      <c r="B14" s="50">
        <v>0.008977717</v>
      </c>
      <c r="C14" s="50">
        <v>-0.1398399</v>
      </c>
      <c r="D14" s="50">
        <v>-0.0461535</v>
      </c>
      <c r="E14" s="50">
        <v>0.1034153</v>
      </c>
      <c r="F14" s="50">
        <v>-0.01645729</v>
      </c>
      <c r="G14" s="50">
        <v>-0.02079536</v>
      </c>
    </row>
    <row r="15" spans="1:7" ht="12.75">
      <c r="A15" t="s">
        <v>23</v>
      </c>
      <c r="B15" s="50">
        <v>-0.4638868</v>
      </c>
      <c r="C15" s="50">
        <v>-0.2201531</v>
      </c>
      <c r="D15" s="50">
        <v>-0.1999075</v>
      </c>
      <c r="E15" s="50">
        <v>-0.1900413</v>
      </c>
      <c r="F15" s="50">
        <v>-0.5174215</v>
      </c>
      <c r="G15" s="50">
        <v>-0.2829711</v>
      </c>
    </row>
    <row r="16" spans="1:7" ht="12.75">
      <c r="A16" t="s">
        <v>24</v>
      </c>
      <c r="B16" s="50">
        <v>0.03892216</v>
      </c>
      <c r="C16" s="50">
        <v>0.01958921</v>
      </c>
      <c r="D16" s="50">
        <v>0.03955759</v>
      </c>
      <c r="E16" s="50">
        <v>0.004215857</v>
      </c>
      <c r="F16" s="50">
        <v>-0.04014286</v>
      </c>
      <c r="G16" s="50">
        <v>0.01549821</v>
      </c>
    </row>
    <row r="17" spans="1:7" ht="12.75">
      <c r="A17" t="s">
        <v>25</v>
      </c>
      <c r="B17" s="50">
        <v>-0.008787997</v>
      </c>
      <c r="C17" s="50">
        <v>0.001238304</v>
      </c>
      <c r="D17" s="50">
        <v>-0.008018471</v>
      </c>
      <c r="E17" s="50">
        <v>-0.006264195</v>
      </c>
      <c r="F17" s="50">
        <v>-0.02315807</v>
      </c>
      <c r="G17" s="50">
        <v>-0.007505427</v>
      </c>
    </row>
    <row r="18" spans="1:7" ht="12.75">
      <c r="A18" t="s">
        <v>26</v>
      </c>
      <c r="B18" s="50">
        <v>0.01903327</v>
      </c>
      <c r="C18" s="50">
        <v>-8.982004E-05</v>
      </c>
      <c r="D18" s="50">
        <v>0.005160416</v>
      </c>
      <c r="E18" s="50">
        <v>0.02105153</v>
      </c>
      <c r="F18" s="50">
        <v>0.004188846</v>
      </c>
      <c r="G18" s="50">
        <v>0.0095962</v>
      </c>
    </row>
    <row r="19" spans="1:7" ht="12.75">
      <c r="A19" t="s">
        <v>27</v>
      </c>
      <c r="B19" s="50">
        <v>-0.2077628</v>
      </c>
      <c r="C19" s="50">
        <v>-0.1822757</v>
      </c>
      <c r="D19" s="50">
        <v>-0.178312</v>
      </c>
      <c r="E19" s="50">
        <v>-0.187045</v>
      </c>
      <c r="F19" s="50">
        <v>-0.1494614</v>
      </c>
      <c r="G19" s="50">
        <v>-0.1817607</v>
      </c>
    </row>
    <row r="20" spans="1:7" ht="12.75">
      <c r="A20" t="s">
        <v>28</v>
      </c>
      <c r="B20" s="50">
        <v>0.001478581</v>
      </c>
      <c r="C20" s="50">
        <v>-0.0008601048</v>
      </c>
      <c r="D20" s="50">
        <v>-0.005007176</v>
      </c>
      <c r="E20" s="50">
        <v>-0.001370159</v>
      </c>
      <c r="F20" s="50">
        <v>-0.004555131</v>
      </c>
      <c r="G20" s="50">
        <v>-0.002136739</v>
      </c>
    </row>
    <row r="21" spans="1:7" ht="12.75">
      <c r="A21" t="s">
        <v>29</v>
      </c>
      <c r="B21" s="50">
        <v>-157.1268</v>
      </c>
      <c r="C21" s="50">
        <v>65.98769</v>
      </c>
      <c r="D21" s="50">
        <v>117.1631</v>
      </c>
      <c r="E21" s="50">
        <v>-18.68144</v>
      </c>
      <c r="F21" s="50">
        <v>-126.313</v>
      </c>
      <c r="G21" s="50">
        <v>0.000823737</v>
      </c>
    </row>
    <row r="22" spans="1:7" ht="12.75">
      <c r="A22" t="s">
        <v>30</v>
      </c>
      <c r="B22" s="50">
        <v>184.5868</v>
      </c>
      <c r="C22" s="50">
        <v>102.5819</v>
      </c>
      <c r="D22" s="50">
        <v>-21.64558</v>
      </c>
      <c r="E22" s="50">
        <v>-103.9522</v>
      </c>
      <c r="F22" s="50">
        <v>-157.011</v>
      </c>
      <c r="G22" s="50">
        <v>0</v>
      </c>
    </row>
    <row r="23" spans="1:7" ht="12.75">
      <c r="A23" t="s">
        <v>31</v>
      </c>
      <c r="B23" s="50">
        <v>5.895718</v>
      </c>
      <c r="C23" s="50">
        <v>0.9299074</v>
      </c>
      <c r="D23" s="50">
        <v>2.135094</v>
      </c>
      <c r="E23" s="50">
        <v>1.981791</v>
      </c>
      <c r="F23" s="50">
        <v>9.761339</v>
      </c>
      <c r="G23" s="50">
        <v>3.370819</v>
      </c>
    </row>
    <row r="24" spans="1:7" ht="12.75">
      <c r="A24" t="s">
        <v>32</v>
      </c>
      <c r="B24" s="50">
        <v>-0.8953885</v>
      </c>
      <c r="C24" s="50">
        <v>0.4163862</v>
      </c>
      <c r="D24" s="50">
        <v>-1.03525</v>
      </c>
      <c r="E24" s="50">
        <v>-2.025523</v>
      </c>
      <c r="F24" s="50">
        <v>-1.914367</v>
      </c>
      <c r="G24" s="50">
        <v>-1.021297</v>
      </c>
    </row>
    <row r="25" spans="1:7" ht="12.75">
      <c r="A25" t="s">
        <v>33</v>
      </c>
      <c r="B25" s="50">
        <v>-0.1480028</v>
      </c>
      <c r="C25" s="50">
        <v>-0.003436606</v>
      </c>
      <c r="D25" s="50">
        <v>0.6291086</v>
      </c>
      <c r="E25" s="50">
        <v>0.3243175</v>
      </c>
      <c r="F25" s="50">
        <v>-0.3260833</v>
      </c>
      <c r="G25" s="50">
        <v>0.1635452</v>
      </c>
    </row>
    <row r="26" spans="1:7" ht="12.75">
      <c r="A26" t="s">
        <v>34</v>
      </c>
      <c r="B26" s="50">
        <v>1.388174</v>
      </c>
      <c r="C26" s="50">
        <v>0.8751878</v>
      </c>
      <c r="D26" s="50">
        <v>0.5294363</v>
      </c>
      <c r="E26" s="50">
        <v>0.4553506</v>
      </c>
      <c r="F26" s="50">
        <v>2.526471</v>
      </c>
      <c r="G26" s="50">
        <v>0.9857749</v>
      </c>
    </row>
    <row r="27" spans="1:7" ht="12.75">
      <c r="A27" t="s">
        <v>35</v>
      </c>
      <c r="B27" s="50">
        <v>0.1802528</v>
      </c>
      <c r="C27" s="50">
        <v>0.2737982</v>
      </c>
      <c r="D27" s="50">
        <v>0.1290915</v>
      </c>
      <c r="E27" s="50">
        <v>0.2793547</v>
      </c>
      <c r="F27" s="50">
        <v>0.7717353</v>
      </c>
      <c r="G27" s="50">
        <v>0.293397</v>
      </c>
    </row>
    <row r="28" spans="1:7" ht="12.75">
      <c r="A28" t="s">
        <v>36</v>
      </c>
      <c r="B28" s="50">
        <v>0.1768189</v>
      </c>
      <c r="C28" s="50">
        <v>-0.2206642</v>
      </c>
      <c r="D28" s="50">
        <v>-0.07570502</v>
      </c>
      <c r="E28" s="50">
        <v>-0.08315708</v>
      </c>
      <c r="F28" s="50">
        <v>-0.2045512</v>
      </c>
      <c r="G28" s="50">
        <v>-0.09317259</v>
      </c>
    </row>
    <row r="29" spans="1:7" ht="12.75">
      <c r="A29" t="s">
        <v>37</v>
      </c>
      <c r="B29" s="50">
        <v>0.1236001</v>
      </c>
      <c r="C29" s="50">
        <v>0.09332802</v>
      </c>
      <c r="D29" s="50">
        <v>0.09175644</v>
      </c>
      <c r="E29" s="50">
        <v>0.07076467</v>
      </c>
      <c r="F29" s="50">
        <v>0.1211432</v>
      </c>
      <c r="G29" s="50">
        <v>0.09561388</v>
      </c>
    </row>
    <row r="30" spans="1:7" ht="12.75">
      <c r="A30" t="s">
        <v>38</v>
      </c>
      <c r="B30" s="50">
        <v>0.08214127</v>
      </c>
      <c r="C30" s="50">
        <v>0.2274363</v>
      </c>
      <c r="D30" s="50">
        <v>0.1825341</v>
      </c>
      <c r="E30" s="50">
        <v>0.1172788</v>
      </c>
      <c r="F30" s="50">
        <v>0.3333049</v>
      </c>
      <c r="G30" s="50">
        <v>0.1833377</v>
      </c>
    </row>
    <row r="31" spans="1:7" ht="12.75">
      <c r="A31" t="s">
        <v>39</v>
      </c>
      <c r="B31" s="50">
        <v>-0.002821231</v>
      </c>
      <c r="C31" s="50">
        <v>0.01748688</v>
      </c>
      <c r="D31" s="50">
        <v>0.009864299</v>
      </c>
      <c r="E31" s="50">
        <v>0.0215017</v>
      </c>
      <c r="F31" s="50">
        <v>0.02437311</v>
      </c>
      <c r="G31" s="50">
        <v>0.01460693</v>
      </c>
    </row>
    <row r="32" spans="1:7" ht="12.75">
      <c r="A32" t="s">
        <v>40</v>
      </c>
      <c r="B32" s="50">
        <v>0.04134319</v>
      </c>
      <c r="C32" s="50">
        <v>-0.04568654</v>
      </c>
      <c r="D32" s="50">
        <v>-0.03495837</v>
      </c>
      <c r="E32" s="50">
        <v>-0.02977351</v>
      </c>
      <c r="F32" s="50">
        <v>-0.02963656</v>
      </c>
      <c r="G32" s="50">
        <v>-0.02456618</v>
      </c>
    </row>
    <row r="33" spans="1:7" ht="12.75">
      <c r="A33" t="s">
        <v>41</v>
      </c>
      <c r="B33" s="50">
        <v>0.09734191</v>
      </c>
      <c r="C33" s="50">
        <v>0.03525203</v>
      </c>
      <c r="D33" s="50">
        <v>0.02390666</v>
      </c>
      <c r="E33" s="50">
        <v>0.05743484</v>
      </c>
      <c r="F33" s="50">
        <v>0.04735834</v>
      </c>
      <c r="G33" s="50">
        <v>0.04844139</v>
      </c>
    </row>
    <row r="34" spans="1:7" ht="12.75">
      <c r="A34" t="s">
        <v>42</v>
      </c>
      <c r="B34" s="50">
        <v>-0.03240466</v>
      </c>
      <c r="C34" s="50">
        <v>0.0003833213</v>
      </c>
      <c r="D34" s="50">
        <v>0.009402789</v>
      </c>
      <c r="E34" s="50">
        <v>0.01496026</v>
      </c>
      <c r="F34" s="50">
        <v>-0.01289213</v>
      </c>
      <c r="G34" s="50">
        <v>-0.0004320176</v>
      </c>
    </row>
    <row r="35" spans="1:7" ht="12.75">
      <c r="A35" t="s">
        <v>43</v>
      </c>
      <c r="B35" s="50">
        <v>0.0005414191</v>
      </c>
      <c r="C35" s="50">
        <v>-0.003803369</v>
      </c>
      <c r="D35" s="50">
        <v>0.004038181</v>
      </c>
      <c r="E35" s="50">
        <v>0.002395148</v>
      </c>
      <c r="F35" s="50">
        <v>0.005793257</v>
      </c>
      <c r="G35" s="50">
        <v>0.001484906</v>
      </c>
    </row>
    <row r="36" spans="1:6" ht="12.75">
      <c r="A36" t="s">
        <v>44</v>
      </c>
      <c r="B36" s="50">
        <v>21.71021</v>
      </c>
      <c r="C36" s="50">
        <v>21.71631</v>
      </c>
      <c r="D36" s="50">
        <v>21.73157</v>
      </c>
      <c r="E36" s="50">
        <v>21.73767</v>
      </c>
      <c r="F36" s="50">
        <v>21.75903</v>
      </c>
    </row>
    <row r="37" spans="1:6" ht="12.75">
      <c r="A37" t="s">
        <v>45</v>
      </c>
      <c r="B37" s="50">
        <v>0.3005982</v>
      </c>
      <c r="C37" s="50">
        <v>0.27771</v>
      </c>
      <c r="D37" s="50">
        <v>0.2700806</v>
      </c>
      <c r="E37" s="50">
        <v>0.2639771</v>
      </c>
      <c r="F37" s="50">
        <v>0.259908</v>
      </c>
    </row>
    <row r="38" spans="1:7" ht="12.75">
      <c r="A38" t="s">
        <v>54</v>
      </c>
      <c r="B38" s="50">
        <v>0.0001277195</v>
      </c>
      <c r="C38" s="50">
        <v>-7.167538E-05</v>
      </c>
      <c r="D38" s="50">
        <v>-3.630673E-05</v>
      </c>
      <c r="E38" s="50">
        <v>2.492042E-05</v>
      </c>
      <c r="F38" s="50">
        <v>1.169471E-05</v>
      </c>
      <c r="G38" s="50">
        <v>0.0002118131</v>
      </c>
    </row>
    <row r="39" spans="1:7" ht="12.75">
      <c r="A39" t="s">
        <v>55</v>
      </c>
      <c r="B39" s="50">
        <v>0.0002647579</v>
      </c>
      <c r="C39" s="50">
        <v>-0.0001114438</v>
      </c>
      <c r="D39" s="50">
        <v>-0.0001992558</v>
      </c>
      <c r="E39" s="50">
        <v>3.20175E-05</v>
      </c>
      <c r="F39" s="50">
        <v>0.0002149157</v>
      </c>
      <c r="G39" s="50">
        <v>0.0004667428</v>
      </c>
    </row>
    <row r="40" spans="2:5" ht="12.75">
      <c r="B40" t="s">
        <v>46</v>
      </c>
      <c r="C40">
        <v>-0.003753</v>
      </c>
      <c r="D40" t="s">
        <v>47</v>
      </c>
      <c r="E40">
        <v>3.116529</v>
      </c>
    </row>
    <row r="42" ht="12.75">
      <c r="A42" t="s">
        <v>56</v>
      </c>
    </row>
    <row r="43" spans="1:6" ht="12.75">
      <c r="A43" t="s">
        <v>48</v>
      </c>
      <c r="B43">
        <v>10</v>
      </c>
      <c r="C43">
        <v>10</v>
      </c>
      <c r="D43">
        <v>10</v>
      </c>
      <c r="E43">
        <v>10</v>
      </c>
      <c r="F43">
        <v>10</v>
      </c>
    </row>
    <row r="44" spans="1:10" ht="12.75">
      <c r="A44" t="s">
        <v>49</v>
      </c>
      <c r="B44">
        <v>12.505</v>
      </c>
      <c r="C44">
        <v>12.505</v>
      </c>
      <c r="D44">
        <v>12.505</v>
      </c>
      <c r="E44">
        <v>12.505</v>
      </c>
      <c r="F44">
        <v>12.505</v>
      </c>
      <c r="J44">
        <v>12.505</v>
      </c>
    </row>
    <row r="50" spans="1:7" ht="12.75">
      <c r="A50" t="s">
        <v>57</v>
      </c>
      <c r="B50">
        <f>-0.017/(B7*B7+B22*B22)*(B21*B22+B6*B7)</f>
        <v>0.00012771946170385366</v>
      </c>
      <c r="C50">
        <f>-0.017/(C7*C7+C22*C22)*(C21*C22+C6*C7)</f>
        <v>-7.167537881162605E-05</v>
      </c>
      <c r="D50">
        <f>-0.017/(D7*D7+D22*D22)*(D21*D22+D6*D7)</f>
        <v>-3.630673613844097E-05</v>
      </c>
      <c r="E50">
        <f>-0.017/(E7*E7+E22*E22)*(E21*E22+E6*E7)</f>
        <v>2.4920416031101566E-05</v>
      </c>
      <c r="F50">
        <f>-0.017/(F7*F7+F22*F22)*(F21*F22+F6*F7)</f>
        <v>1.1694713190886036E-05</v>
      </c>
      <c r="G50">
        <f>(B50*B$4+C50*C$4+D50*D$4+E50*E$4+F50*F$4)/SUM(B$4:F$4)</f>
        <v>1.2386876699917025E-08</v>
      </c>
    </row>
    <row r="51" spans="1:7" ht="12.75">
      <c r="A51" t="s">
        <v>58</v>
      </c>
      <c r="B51">
        <f>-0.017/(B7*B7+B22*B22)*(B21*B7-B6*B22)</f>
        <v>0.0002647580273266363</v>
      </c>
      <c r="C51">
        <f>-0.017/(C7*C7+C22*C22)*(C21*C7-C6*C22)</f>
        <v>-0.00011144381334582839</v>
      </c>
      <c r="D51">
        <f>-0.017/(D7*D7+D22*D22)*(D21*D7-D6*D22)</f>
        <v>-0.00019925585803616237</v>
      </c>
      <c r="E51">
        <f>-0.017/(E7*E7+E22*E22)*(E21*E7-E6*E22)</f>
        <v>3.2017501207134825E-05</v>
      </c>
      <c r="F51">
        <f>-0.017/(F7*F7+F22*F22)*(F21*F7-F6*F22)</f>
        <v>0.00021491571986128144</v>
      </c>
      <c r="G51">
        <f>(B51*B$4+C51*C$4+D51*D$4+E51*E$4+F51*F$4)/SUM(B$4:F$4)</f>
        <v>-7.702673171599287E-08</v>
      </c>
    </row>
    <row r="58" ht="12.75">
      <c r="A58" t="s">
        <v>60</v>
      </c>
    </row>
    <row r="60" spans="2:6" ht="12.75">
      <c r="B60" t="s">
        <v>6</v>
      </c>
      <c r="C60" t="s">
        <v>7</v>
      </c>
      <c r="D60" t="s">
        <v>8</v>
      </c>
      <c r="E60" t="s">
        <v>9</v>
      </c>
      <c r="F60" t="s">
        <v>10</v>
      </c>
    </row>
    <row r="61" spans="1:6" ht="12.75">
      <c r="A61" t="s">
        <v>62</v>
      </c>
      <c r="B61">
        <f>B6+(1/0.017)*(B7*B50-B22*B51)</f>
        <v>0</v>
      </c>
      <c r="C61">
        <f>C6+(1/0.017)*(C7*C50-C22*C51)</f>
        <v>0</v>
      </c>
      <c r="D61">
        <f>D6+(1/0.017)*(D7*D50-D22*D51)</f>
        <v>0</v>
      </c>
      <c r="E61">
        <f>E6+(1/0.017)*(E7*E50-E22*E51)</f>
        <v>0</v>
      </c>
      <c r="F61">
        <f>F6+(1/0.017)*(F7*F50-F22*F51)</f>
        <v>0</v>
      </c>
    </row>
    <row r="62" spans="1:6" ht="12.75">
      <c r="A62" t="s">
        <v>65</v>
      </c>
      <c r="B62">
        <f>B7+(2/0.017)*(B8*B50-B23*B51)</f>
        <v>9999.85044636247</v>
      </c>
      <c r="C62">
        <f>C7+(2/0.017)*(C8*C50-C23*C51)</f>
        <v>9999.982432179948</v>
      </c>
      <c r="D62">
        <f>D7+(2/0.017)*(D8*D50-D23*D51)</f>
        <v>10000.036293020403</v>
      </c>
      <c r="E62">
        <f>E7+(2/0.017)*(E8*E50-E23*E51)</f>
        <v>9999.99675030372</v>
      </c>
      <c r="F62">
        <f>F7+(2/0.017)*(F8*F50-F23*F51)</f>
        <v>9999.753687528106</v>
      </c>
    </row>
    <row r="63" spans="1:6" ht="12.75">
      <c r="A63" t="s">
        <v>66</v>
      </c>
      <c r="B63">
        <f>B8+(3/0.017)*(B9*B50-B24*B51)</f>
        <v>2.318090229116507</v>
      </c>
      <c r="C63">
        <f>C8+(3/0.017)*(C9*C50-C24*C51)</f>
        <v>3.5464016054007907</v>
      </c>
      <c r="D63">
        <f>D8+(3/0.017)*(D9*D50-D24*D51)</f>
        <v>3.184962403267895</v>
      </c>
      <c r="E63">
        <f>E8+(3/0.017)*(E9*E50-E24*E51)</f>
        <v>1.4480427288491657</v>
      </c>
      <c r="F63">
        <f>F8+(3/0.017)*(F9*F50-F24*F51)</f>
        <v>0.42756863686243285</v>
      </c>
    </row>
    <row r="64" spans="1:6" ht="12.75">
      <c r="A64" t="s">
        <v>67</v>
      </c>
      <c r="B64">
        <f>B9+(4/0.017)*(B10*B50-B25*B51)</f>
        <v>0.3332868710236694</v>
      </c>
      <c r="C64">
        <f>C9+(4/0.017)*(C10*C50-C25*C51)</f>
        <v>-0.7052572362849433</v>
      </c>
      <c r="D64">
        <f>D9+(4/0.017)*(D10*D50-D25*D51)</f>
        <v>-0.04569202715501495</v>
      </c>
      <c r="E64">
        <f>E9+(4/0.017)*(E10*E50-E25*E51)</f>
        <v>-0.26277179583684224</v>
      </c>
      <c r="F64">
        <f>F9+(4/0.017)*(F10*F50-F25*F51)</f>
        <v>-2.386387348385633</v>
      </c>
    </row>
    <row r="65" spans="1:6" ht="12.75">
      <c r="A65" t="s">
        <v>68</v>
      </c>
      <c r="B65">
        <f>B10+(5/0.017)*(B11*B50-B26*B51)</f>
        <v>-0.6499623642922273</v>
      </c>
      <c r="C65">
        <f>C10+(5/0.017)*(C11*C50-C26*C51)</f>
        <v>-0.30847290802479305</v>
      </c>
      <c r="D65">
        <f>D10+(5/0.017)*(D11*D50-D26*D51)</f>
        <v>-0.20643866207192696</v>
      </c>
      <c r="E65">
        <f>E10+(5/0.017)*(E11*E50-E26*E51)</f>
        <v>0.6678264781469851</v>
      </c>
      <c r="F65">
        <f>F10+(5/0.017)*(F11*F50-F26*F51)</f>
        <v>-0.21446174922266986</v>
      </c>
    </row>
    <row r="66" spans="1:6" ht="12.75">
      <c r="A66" t="s">
        <v>69</v>
      </c>
      <c r="B66">
        <f>B11+(6/0.017)*(B12*B50-B27*B51)</f>
        <v>2.9803217464761254</v>
      </c>
      <c r="C66">
        <f>C11+(6/0.017)*(C12*C50-C27*C51)</f>
        <v>1.9086299564781464</v>
      </c>
      <c r="D66">
        <f>D11+(6/0.017)*(D12*D50-D27*D51)</f>
        <v>1.7724961802366563</v>
      </c>
      <c r="E66">
        <f>E11+(6/0.017)*(E12*E50-E27*E51)</f>
        <v>2.1647080010386097</v>
      </c>
      <c r="F66">
        <f>F11+(6/0.017)*(F12*F50-F27*F51)</f>
        <v>12.954765078335802</v>
      </c>
    </row>
    <row r="67" spans="1:6" ht="12.75">
      <c r="A67" t="s">
        <v>70</v>
      </c>
      <c r="B67">
        <f>B12+(7/0.017)*(B13*B50-B28*B51)</f>
        <v>0.36994566616125785</v>
      </c>
      <c r="C67">
        <f>C12+(7/0.017)*(C13*C50-C28*C51)</f>
        <v>0.3238008258294589</v>
      </c>
      <c r="D67">
        <f>D12+(7/0.017)*(D13*D50-D28*D51)</f>
        <v>0.6324220774777597</v>
      </c>
      <c r="E67">
        <f>E12+(7/0.017)*(E13*E50-E28*E51)</f>
        <v>0.26583717526926964</v>
      </c>
      <c r="F67">
        <f>F12+(7/0.017)*(F13*F50-F28*F51)</f>
        <v>-0.06692318722840429</v>
      </c>
    </row>
    <row r="68" spans="1:6" ht="12.75">
      <c r="A68" t="s">
        <v>71</v>
      </c>
      <c r="B68">
        <f>B13+(8/0.017)*(B14*B50-B29*B51)</f>
        <v>-0.07018170504508492</v>
      </c>
      <c r="C68">
        <f>C13+(8/0.017)*(C14*C50-C29*C51)</f>
        <v>0.021622630939433243</v>
      </c>
      <c r="D68">
        <f>D13+(8/0.017)*(D14*D50-D29*D51)</f>
        <v>0.028796445237133733</v>
      </c>
      <c r="E68">
        <f>E13+(8/0.017)*(E14*E50-E29*E51)</f>
        <v>-0.14698233793278415</v>
      </c>
      <c r="F68">
        <f>F13+(8/0.017)*(F14*F50-F29*F51)</f>
        <v>-0.2214823076803522</v>
      </c>
    </row>
    <row r="69" spans="1:6" ht="12.75">
      <c r="A69" t="s">
        <v>72</v>
      </c>
      <c r="B69">
        <f>B14+(9/0.017)*(B15*B50-B30*B51)</f>
        <v>-0.03390195340902649</v>
      </c>
      <c r="C69">
        <f>C14+(9/0.017)*(C15*C50-C30*C51)</f>
        <v>-0.11806735125653667</v>
      </c>
      <c r="D69">
        <f>D14+(9/0.017)*(D15*D50-D30*D51)</f>
        <v>-0.023055805991847853</v>
      </c>
      <c r="E69">
        <f>E14+(9/0.017)*(E15*E50-E30*E51)</f>
        <v>0.09892012697547269</v>
      </c>
      <c r="F69">
        <f>F14+(9/0.017)*(F15*F50-F30*F51)</f>
        <v>-0.05758387982487142</v>
      </c>
    </row>
    <row r="70" spans="1:6" ht="12.75">
      <c r="A70" t="s">
        <v>73</v>
      </c>
      <c r="B70">
        <f>B15+(10/0.017)*(B16*B50-B31*B51)</f>
        <v>-0.4605232347777976</v>
      </c>
      <c r="C70">
        <f>C15+(10/0.017)*(C16*C50-C31*C51)</f>
        <v>-0.21983266438626445</v>
      </c>
      <c r="D70">
        <f>D15+(10/0.017)*(D16*D50-D31*D51)</f>
        <v>-0.1995961397771955</v>
      </c>
      <c r="E70">
        <f>E15+(10/0.017)*(E16*E50-E31*E51)</f>
        <v>-0.19038445870313989</v>
      </c>
      <c r="F70">
        <f>F15+(10/0.017)*(F16*F50-F31*F51)</f>
        <v>-0.5207789257148647</v>
      </c>
    </row>
    <row r="71" spans="1:6" ht="12.75">
      <c r="A71" t="s">
        <v>74</v>
      </c>
      <c r="B71">
        <f>B16+(11/0.017)*(B17*B50-B32*B51)</f>
        <v>0.031113234328532975</v>
      </c>
      <c r="C71">
        <f>C16+(11/0.017)*(C17*C50-C32*C51)</f>
        <v>0.016237291200643093</v>
      </c>
      <c r="D71">
        <f>D16+(11/0.017)*(D17*D50-D32*D51)</f>
        <v>0.03523877291236977</v>
      </c>
      <c r="E71">
        <f>E16+(11/0.017)*(E17*E50-E32*E51)</f>
        <v>0.004731670971501332</v>
      </c>
      <c r="F71">
        <f>F16+(11/0.017)*(F17*F50-F32*F51)</f>
        <v>-0.0361967487035892</v>
      </c>
    </row>
    <row r="72" spans="1:6" ht="12.75">
      <c r="A72" t="s">
        <v>75</v>
      </c>
      <c r="B72">
        <f>B17+(12/0.017)*(B18*B50-B33*B51)</f>
        <v>-0.025264090931018494</v>
      </c>
      <c r="C72">
        <f>C17+(12/0.017)*(C18*C50-C33*C51)</f>
        <v>0.004015992378898882</v>
      </c>
      <c r="D72">
        <f>D17+(12/0.017)*(D18*D50-D33*D51)</f>
        <v>-0.004788223337174907</v>
      </c>
      <c r="E72">
        <f>E17+(12/0.017)*(E18*E50-E33*E51)</f>
        <v>-0.0071919412400049745</v>
      </c>
      <c r="F72">
        <f>F17+(12/0.017)*(F18*F50-F33*F51)</f>
        <v>-0.03030799779762202</v>
      </c>
    </row>
    <row r="73" spans="1:6" ht="12.75">
      <c r="A73" t="s">
        <v>76</v>
      </c>
      <c r="B73">
        <f>B18+(13/0.017)*(B19*B50-B34*B51)</f>
        <v>0.005302242437421438</v>
      </c>
      <c r="C73">
        <f>C18+(13/0.017)*(C19*C50-C34*C51)</f>
        <v>0.009933484797048165</v>
      </c>
      <c r="D73">
        <f>D18+(13/0.017)*(D19*D50-D34*D51)</f>
        <v>0.011543788812811399</v>
      </c>
      <c r="E73">
        <f>E18+(13/0.017)*(E19*E50-E34*E51)</f>
        <v>0.017120766372417426</v>
      </c>
      <c r="F73">
        <f>F18+(13/0.017)*(F19*F50-F34*F51)</f>
        <v>0.004970997265531181</v>
      </c>
    </row>
    <row r="74" spans="1:6" ht="12.75">
      <c r="A74" t="s">
        <v>77</v>
      </c>
      <c r="B74">
        <f>B19+(14/0.017)*(B20*B50-B35*B51)</f>
        <v>-0.20772533063344376</v>
      </c>
      <c r="C74">
        <f>C19+(14/0.017)*(C20*C50-C35*C51)</f>
        <v>-0.18257399355917003</v>
      </c>
      <c r="D74">
        <f>D19+(14/0.017)*(D20*D50-D35*D51)</f>
        <v>-0.17749964963938383</v>
      </c>
      <c r="E74">
        <f>E19+(14/0.017)*(E20*E50-E35*E51)</f>
        <v>-0.18713627307106237</v>
      </c>
      <c r="F74">
        <f>F19+(14/0.017)*(F20*F50-F35*F51)</f>
        <v>-0.15053061536983744</v>
      </c>
    </row>
    <row r="75" spans="1:6" ht="12.75">
      <c r="A75" t="s">
        <v>78</v>
      </c>
      <c r="B75" s="50">
        <f>B20</f>
        <v>0.001478581</v>
      </c>
      <c r="C75" s="50">
        <f>C20</f>
        <v>-0.0008601048</v>
      </c>
      <c r="D75" s="50">
        <f>D20</f>
        <v>-0.005007176</v>
      </c>
      <c r="E75" s="50">
        <f>E20</f>
        <v>-0.001370159</v>
      </c>
      <c r="F75" s="50">
        <f>F20</f>
        <v>-0.004555131</v>
      </c>
    </row>
    <row r="78" ht="12.75">
      <c r="A78" t="s">
        <v>60</v>
      </c>
    </row>
    <row r="80" spans="2:6" ht="12.75">
      <c r="B80" t="s">
        <v>6</v>
      </c>
      <c r="C80" t="s">
        <v>7</v>
      </c>
      <c r="D80" t="s">
        <v>8</v>
      </c>
      <c r="E80" t="s">
        <v>9</v>
      </c>
      <c r="F80" t="s">
        <v>10</v>
      </c>
    </row>
    <row r="81" spans="1:6" ht="12.75">
      <c r="A81" t="s">
        <v>79</v>
      </c>
      <c r="B81">
        <f>B21+(1/0.017)*(B7*B51+B22*B50)</f>
        <v>0</v>
      </c>
      <c r="C81">
        <f>C21+(1/0.017)*(C7*C51+C22*C50)</f>
        <v>0</v>
      </c>
      <c r="D81">
        <f>D21+(1/0.017)*(D7*D51+D22*D50)</f>
        <v>0</v>
      </c>
      <c r="E81">
        <f>E21+(1/0.017)*(E7*E51+E22*E50)</f>
        <v>0</v>
      </c>
      <c r="F81">
        <f>F21+(1/0.017)*(F7*F51+F22*F50)</f>
        <v>0</v>
      </c>
    </row>
    <row r="82" spans="1:6" ht="12.75">
      <c r="A82" t="s">
        <v>80</v>
      </c>
      <c r="B82">
        <f>B22+(2/0.017)*(B8*B51+B23*B50)</f>
        <v>184.74604751730948</v>
      </c>
      <c r="C82">
        <f>C22+(2/0.017)*(C8*C51+C23*C50)</f>
        <v>102.52778678652598</v>
      </c>
      <c r="D82">
        <f>D22+(2/0.017)*(D8*D51+D23*D50)</f>
        <v>-21.73020302461383</v>
      </c>
      <c r="E82">
        <f>E22+(2/0.017)*(E8*E51+E23*E50)</f>
        <v>-103.94097405426562</v>
      </c>
      <c r="F82">
        <f>F22+(2/0.017)*(F8*F51+F23*F50)</f>
        <v>-156.9884695295681</v>
      </c>
    </row>
    <row r="83" spans="1:6" ht="12.75">
      <c r="A83" t="s">
        <v>81</v>
      </c>
      <c r="B83">
        <f>B23+(3/0.017)*(B9*B51+B24*B50)</f>
        <v>5.891596102846377</v>
      </c>
      <c r="C83">
        <f>C23+(3/0.017)*(C9*C51+C24*C50)</f>
        <v>0.9386074048084436</v>
      </c>
      <c r="D83">
        <f>D23+(3/0.017)*(D9*D51+D24*D50)</f>
        <v>2.1444363542611553</v>
      </c>
      <c r="E83">
        <f>E23+(3/0.017)*(E9*E51+E24*E50)</f>
        <v>1.9713906798973746</v>
      </c>
      <c r="F83">
        <f>F23+(3/0.017)*(F9*F51+F24*F50)</f>
        <v>9.666266330654182</v>
      </c>
    </row>
    <row r="84" spans="1:6" ht="12.75">
      <c r="A84" t="s">
        <v>82</v>
      </c>
      <c r="B84">
        <f>B24+(4/0.017)*(B10*B51+B25*B50)</f>
        <v>-0.940564632945812</v>
      </c>
      <c r="C84">
        <f>C24+(4/0.017)*(C10*C51+C25*C50)</f>
        <v>0.42423138982384445</v>
      </c>
      <c r="D84">
        <f>D24+(4/0.017)*(D10*D51+D25*D50)</f>
        <v>-1.0303779742952826</v>
      </c>
      <c r="E84">
        <f>E24+(4/0.017)*(E10*E51+E25*E50)</f>
        <v>-2.018677502951332</v>
      </c>
      <c r="F84">
        <f>F24+(4/0.017)*(F10*F51+F25*F50)</f>
        <v>-1.920297066070719</v>
      </c>
    </row>
    <row r="85" spans="1:6" ht="12.75">
      <c r="A85" t="s">
        <v>83</v>
      </c>
      <c r="B85">
        <f>B25+(5/0.017)*(B11*B51+B26*B50)</f>
        <v>0.13615616062138164</v>
      </c>
      <c r="C85">
        <f>C25+(5/0.017)*(C11*C51+C26*C50)</f>
        <v>-0.08437091571243917</v>
      </c>
      <c r="D85">
        <f>D25+(5/0.017)*(D11*D51+D26*D50)</f>
        <v>0.5196307239934213</v>
      </c>
      <c r="E85">
        <f>E25+(5/0.017)*(E11*E51+E26*E50)</f>
        <v>0.3480475475466441</v>
      </c>
      <c r="F85">
        <f>F25+(5/0.017)*(F11*F51+F26*F50)</f>
        <v>0.505206203383193</v>
      </c>
    </row>
    <row r="86" spans="1:6" ht="12.75">
      <c r="A86" t="s">
        <v>84</v>
      </c>
      <c r="B86">
        <f>B26+(6/0.017)*(B12*B51+B27*B50)</f>
        <v>1.4329416775220873</v>
      </c>
      <c r="C86">
        <f>C26+(6/0.017)*(C12*C51+C27*C50)</f>
        <v>0.855113150880538</v>
      </c>
      <c r="D86">
        <f>D26+(6/0.017)*(D12*D51+D27*D50)</f>
        <v>0.4828494266211117</v>
      </c>
      <c r="E86">
        <f>E26+(6/0.017)*(E12*E51+E27*E50)</f>
        <v>0.46081635797099196</v>
      </c>
      <c r="F86">
        <f>F26+(6/0.017)*(F12*F51+F27*F50)</f>
        <v>2.523283405172801</v>
      </c>
    </row>
    <row r="87" spans="1:6" ht="12.75">
      <c r="A87" t="s">
        <v>85</v>
      </c>
      <c r="B87">
        <f>B27+(7/0.017)*(B13*B51+B28*B50)</f>
        <v>0.1835207079667011</v>
      </c>
      <c r="C87">
        <f>C27+(7/0.017)*(C13*C51+C28*C50)</f>
        <v>0.2797595631141724</v>
      </c>
      <c r="D87">
        <f>D27+(7/0.017)*(D13*D51+D28*D50)</f>
        <v>0.12863123666107124</v>
      </c>
      <c r="E87">
        <f>E27+(7/0.017)*(E13*E51+E28*E50)</f>
        <v>0.2765616963917528</v>
      </c>
      <c r="F87">
        <f>F27+(7/0.017)*(F13*F51+F28*F50)</f>
        <v>0.7522425330848548</v>
      </c>
    </row>
    <row r="88" spans="1:6" ht="12.75">
      <c r="A88" t="s">
        <v>86</v>
      </c>
      <c r="B88">
        <f>B28+(8/0.017)*(B14*B51+B29*B50)</f>
        <v>0.18536622276769849</v>
      </c>
      <c r="C88">
        <f>C28+(8/0.017)*(C14*C51+C29*C50)</f>
        <v>-0.21647833151686574</v>
      </c>
      <c r="D88">
        <f>D28+(8/0.017)*(D14*D51+D29*D50)</f>
        <v>-0.07294503017045208</v>
      </c>
      <c r="E88">
        <f>E28+(8/0.017)*(E14*E51+E29*E50)</f>
        <v>-0.08076904023092243</v>
      </c>
      <c r="F88">
        <f>F28+(8/0.017)*(F14*F51+F29*F50)</f>
        <v>-0.20554893898743046</v>
      </c>
    </row>
    <row r="89" spans="1:6" ht="12.75">
      <c r="A89" t="s">
        <v>87</v>
      </c>
      <c r="B89">
        <f>B29+(9/0.017)*(B15*B51+B30*B50)</f>
        <v>0.06413301543852032</v>
      </c>
      <c r="C89">
        <f>C29+(9/0.017)*(C15*C51+C30*C50)</f>
        <v>0.09768672954311869</v>
      </c>
      <c r="D89">
        <f>D29+(9/0.017)*(D15*D51+D30*D50)</f>
        <v>0.10933583454815099</v>
      </c>
      <c r="E89">
        <f>E29+(9/0.017)*(E15*E51+E30*E50)</f>
        <v>0.06909066414230917</v>
      </c>
      <c r="F89">
        <f>F29+(9/0.017)*(F15*F51+F30*F50)</f>
        <v>0.06433514232927744</v>
      </c>
    </row>
    <row r="90" spans="1:6" ht="12.75">
      <c r="A90" t="s">
        <v>88</v>
      </c>
      <c r="B90">
        <f>B30+(10/0.017)*(B16*B51+B31*B50)</f>
        <v>0.0879910512918997</v>
      </c>
      <c r="C90">
        <f>C30+(10/0.017)*(C16*C51+C31*C50)</f>
        <v>0.22541484411113785</v>
      </c>
      <c r="D90">
        <f>D30+(10/0.017)*(D16*D51+D31*D50)</f>
        <v>0.17768691056571978</v>
      </c>
      <c r="E90">
        <f>E30+(10/0.017)*(E16*E51+E31*E50)</f>
        <v>0.11767339559762503</v>
      </c>
      <c r="F90">
        <f>F30+(10/0.017)*(F16*F51+F31*F50)</f>
        <v>0.3283976675746055</v>
      </c>
    </row>
    <row r="91" spans="1:6" ht="12.75">
      <c r="A91" t="s">
        <v>89</v>
      </c>
      <c r="B91">
        <f>B31+(11/0.017)*(B17*B51+B32*B50)</f>
        <v>-0.0009100539739691044</v>
      </c>
      <c r="C91">
        <f>C31+(11/0.017)*(C17*C51+C32*C50)</f>
        <v>0.01951644389139778</v>
      </c>
      <c r="D91">
        <f>D31+(11/0.017)*(D17*D51+D32*D50)</f>
        <v>0.011719385351840814</v>
      </c>
      <c r="E91">
        <f>E31+(11/0.017)*(E17*E51+E32*E50)</f>
        <v>0.020891826270842098</v>
      </c>
      <c r="F91">
        <f>F31+(11/0.017)*(F17*F51+F32*F50)</f>
        <v>0.020928411888709603</v>
      </c>
    </row>
    <row r="92" spans="1:6" ht="12.75">
      <c r="A92" t="s">
        <v>90</v>
      </c>
      <c r="B92">
        <f>B32+(12/0.017)*(B18*B51+B33*B50)</f>
        <v>0.053676131669553095</v>
      </c>
      <c r="C92">
        <f>C32+(12/0.017)*(C18*C51+C33*C50)</f>
        <v>-0.04746302897625153</v>
      </c>
      <c r="D92">
        <f>D32+(12/0.017)*(D18*D51+D33*D50)</f>
        <v>-0.036296875351394094</v>
      </c>
      <c r="E92">
        <f>E32+(12/0.017)*(E18*E51+E33*E50)</f>
        <v>-0.028287403533176384</v>
      </c>
      <c r="F92">
        <f>F32+(12/0.017)*(F18*F51+F33*F50)</f>
        <v>-0.028610142783312108</v>
      </c>
    </row>
    <row r="93" spans="1:6" ht="12.75">
      <c r="A93" t="s">
        <v>91</v>
      </c>
      <c r="B93">
        <f>B33+(13/0.017)*(B19*B51+B34*B50)</f>
        <v>0.05211294102630511</v>
      </c>
      <c r="C93">
        <f>C33+(13/0.017)*(C19*C51+C34*C50)</f>
        <v>0.05076487217974411</v>
      </c>
      <c r="D93">
        <f>D33+(13/0.017)*(D19*D51+D34*D50)</f>
        <v>0.05081537986626027</v>
      </c>
      <c r="E93">
        <f>E33+(13/0.017)*(E19*E51+E34*E50)</f>
        <v>0.05314033006282258</v>
      </c>
      <c r="F93">
        <f>F33+(13/0.017)*(F19*F51+F34*F50)</f>
        <v>0.022679465661283583</v>
      </c>
    </row>
    <row r="94" spans="1:6" ht="12.75">
      <c r="A94" t="s">
        <v>92</v>
      </c>
      <c r="B94">
        <f>B34+(14/0.017)*(B20*B51+B35*B50)</f>
        <v>-0.032025329221920494</v>
      </c>
      <c r="C94">
        <f>C34+(14/0.017)*(C20*C51+C35*C50)</f>
        <v>0.0006867599951024853</v>
      </c>
      <c r="D94">
        <f>D34+(14/0.017)*(D20*D51+D35*D50)</f>
        <v>0.01010369157025914</v>
      </c>
      <c r="E94">
        <f>E34+(14/0.017)*(E20*E51+E35*E50)</f>
        <v>0.014973287425912607</v>
      </c>
      <c r="F94">
        <f>F34+(14/0.017)*(F20*F51+F35*F50)</f>
        <v>-0.013642545464952872</v>
      </c>
    </row>
    <row r="95" spans="1:6" ht="12.75">
      <c r="A95" t="s">
        <v>93</v>
      </c>
      <c r="B95" s="50">
        <f>B35</f>
        <v>0.0005414191</v>
      </c>
      <c r="C95" s="50">
        <f>C35</f>
        <v>-0.003803369</v>
      </c>
      <c r="D95" s="50">
        <f>D35</f>
        <v>0.004038181</v>
      </c>
      <c r="E95" s="50">
        <f>E35</f>
        <v>0.002395148</v>
      </c>
      <c r="F95" s="50">
        <f>F35</f>
        <v>0.005793257</v>
      </c>
    </row>
    <row r="98" ht="12.75">
      <c r="A98" t="s">
        <v>61</v>
      </c>
    </row>
    <row r="100" spans="2:11" ht="12.75">
      <c r="B100" t="s">
        <v>6</v>
      </c>
      <c r="C100" t="s">
        <v>7</v>
      </c>
      <c r="D100" t="s">
        <v>8</v>
      </c>
      <c r="E100" t="s">
        <v>9</v>
      </c>
      <c r="F100" t="s">
        <v>10</v>
      </c>
      <c r="G100" t="s">
        <v>63</v>
      </c>
      <c r="H100" t="s">
        <v>64</v>
      </c>
      <c r="I100" t="s">
        <v>59</v>
      </c>
      <c r="K100" t="s">
        <v>94</v>
      </c>
    </row>
    <row r="101" spans="1:9" ht="12.75">
      <c r="A101" t="s">
        <v>62</v>
      </c>
      <c r="B101">
        <f>B61*10000/B62</f>
        <v>0</v>
      </c>
      <c r="C101">
        <f>C61*10000/C62</f>
        <v>0</v>
      </c>
      <c r="D101">
        <f>D61*10000/D62</f>
        <v>0</v>
      </c>
      <c r="E101">
        <f>E61*10000/E62</f>
        <v>0</v>
      </c>
      <c r="F101">
        <f>F61*10000/F62</f>
        <v>0</v>
      </c>
      <c r="G101">
        <f>AVERAGE(C101:E101)</f>
        <v>0</v>
      </c>
      <c r="H101">
        <f>STDEV(C101:E101)</f>
        <v>0</v>
      </c>
      <c r="I101">
        <f>(B101*B4+C101*C4+D101*D4+E101*E4+F101*F4)/SUM(B4:F4)</f>
        <v>0</v>
      </c>
    </row>
    <row r="102" spans="1:9" ht="12.75">
      <c r="A102" t="s">
        <v>65</v>
      </c>
      <c r="B102">
        <f>B62*10000/B62</f>
        <v>10000</v>
      </c>
      <c r="C102">
        <f>C62*10000/C62</f>
        <v>10000</v>
      </c>
      <c r="D102">
        <f>D62*10000/D62</f>
        <v>10000</v>
      </c>
      <c r="E102">
        <f>E62*10000/E62</f>
        <v>10000</v>
      </c>
      <c r="F102">
        <f>F62*10000/F62</f>
        <v>10000</v>
      </c>
      <c r="G102">
        <f>AVERAGE(C102:E102)</f>
        <v>10000</v>
      </c>
      <c r="H102">
        <f>STDEV(C102:E102)</f>
        <v>0</v>
      </c>
      <c r="I102">
        <f>(B102*B4+C102*C4+D102*D4+E102*E4+F102*F4)/SUM(B4:F4)</f>
        <v>10000.000000000004</v>
      </c>
    </row>
    <row r="103" spans="1:11" ht="12.75">
      <c r="A103" t="s">
        <v>66</v>
      </c>
      <c r="B103">
        <f>B63*10000/B62</f>
        <v>2.318124897517574</v>
      </c>
      <c r="C103">
        <f>C63*10000/C62</f>
        <v>3.5464078356662596</v>
      </c>
      <c r="D103">
        <f>D63*10000/D62</f>
        <v>3.1849508441192986</v>
      </c>
      <c r="E103">
        <f>E63*10000/E62</f>
        <v>1.4480431994192255</v>
      </c>
      <c r="F103">
        <f>F63*10000/F62</f>
        <v>0.42757916867062945</v>
      </c>
      <c r="G103">
        <f>AVERAGE(C103:E103)</f>
        <v>2.726467293068261</v>
      </c>
      <c r="H103">
        <f>STDEV(C103:E103)</f>
        <v>1.1218016364764813</v>
      </c>
      <c r="I103">
        <f>(B103*B4+C103*C4+D103*D4+E103*E4+F103*F4)/SUM(B4:F4)</f>
        <v>2.3601511630222967</v>
      </c>
      <c r="K103">
        <f>(LN(H103)+LN(H123))/2-LN(K114*K115^3)</f>
        <v>-4.034942051594628</v>
      </c>
    </row>
    <row r="104" spans="1:11" ht="12.75">
      <c r="A104" t="s">
        <v>67</v>
      </c>
      <c r="B104">
        <f>B64*10000/B62</f>
        <v>0.33329185552460466</v>
      </c>
      <c r="C104">
        <f>C64*10000/C62</f>
        <v>-0.7052584752703417</v>
      </c>
      <c r="D104">
        <f>D64*10000/D62</f>
        <v>-0.04569186132544942</v>
      </c>
      <c r="E104">
        <f>E64*10000/E62</f>
        <v>-0.2627718812297227</v>
      </c>
      <c r="F104">
        <f>F64*10000/F62</f>
        <v>-2.3864461295301536</v>
      </c>
      <c r="G104">
        <f>AVERAGE(C104:E104)</f>
        <v>-0.33790740594183793</v>
      </c>
      <c r="H104">
        <f>STDEV(C104:E104)</f>
        <v>0.33614139861523495</v>
      </c>
      <c r="I104">
        <f>(B104*B4+C104*C4+D104*D4+E104*E4+F104*F4)/SUM(B4:F4)</f>
        <v>-0.5150749687358492</v>
      </c>
      <c r="K104">
        <f>(LN(H104)+LN(H124))/2-LN(K114*K115^4)</f>
        <v>-3.7293099538111054</v>
      </c>
    </row>
    <row r="105" spans="1:11" ht="12.75">
      <c r="A105" t="s">
        <v>68</v>
      </c>
      <c r="B105">
        <f>B65*10000/B62</f>
        <v>-0.6499720848611857</v>
      </c>
      <c r="C105">
        <f>C65*10000/C62</f>
        <v>-0.308473449945399</v>
      </c>
      <c r="D105">
        <f>D65*10000/D62</f>
        <v>-0.20643791284638868</v>
      </c>
      <c r="E105">
        <f>E65*10000/E62</f>
        <v>0.6678266951703777</v>
      </c>
      <c r="F105">
        <f>F65*10000/F62</f>
        <v>-0.21446703181314444</v>
      </c>
      <c r="G105">
        <f>AVERAGE(C105:E105)</f>
        <v>0.05097177745953004</v>
      </c>
      <c r="H105">
        <f>STDEV(C105:E105)</f>
        <v>0.5366426230144354</v>
      </c>
      <c r="I105">
        <f>(B105*B4+C105*C4+D105*D4+E105*E4+F105*F4)/SUM(B4:F4)</f>
        <v>-0.08579738515145743</v>
      </c>
      <c r="K105">
        <f>(LN(H105)+LN(H125))/2-LN(K114*K115^5)</f>
        <v>-3.5907231795891943</v>
      </c>
    </row>
    <row r="106" spans="1:11" ht="12.75">
      <c r="A106" t="s">
        <v>69</v>
      </c>
      <c r="B106">
        <f>B66*10000/B62</f>
        <v>2.980366318938542</v>
      </c>
      <c r="C106">
        <f>C66*10000/C62</f>
        <v>1.9086333095307992</v>
      </c>
      <c r="D106">
        <f>D66*10000/D62</f>
        <v>1.772489747336</v>
      </c>
      <c r="E106">
        <f>E66*10000/E62</f>
        <v>2.164708704503192</v>
      </c>
      <c r="F106">
        <f>F66*10000/F62</f>
        <v>12.955084178216556</v>
      </c>
      <c r="G106">
        <f>AVERAGE(C106:E106)</f>
        <v>1.9486105871233306</v>
      </c>
      <c r="H106">
        <f>STDEV(C106:E106)</f>
        <v>0.19914207147941138</v>
      </c>
      <c r="I106">
        <f>(B106*B4+C106*C4+D106*D4+E106*E4+F106*F4)/SUM(B4:F4)</f>
        <v>3.569736132652655</v>
      </c>
      <c r="K106">
        <f>(LN(H106)+LN(H126))/2-LN(K114*K115^6)</f>
        <v>-3.6650060669553115</v>
      </c>
    </row>
    <row r="107" spans="1:11" ht="12.75">
      <c r="A107" t="s">
        <v>70</v>
      </c>
      <c r="B107">
        <f>B67*10000/B62</f>
        <v>0.3699511989160085</v>
      </c>
      <c r="C107">
        <f>C67*10000/C62</f>
        <v>0.32380139467792235</v>
      </c>
      <c r="D107">
        <f>D67*10000/D62</f>
        <v>0.6324197822353537</v>
      </c>
      <c r="E107">
        <f>E67*10000/E62</f>
        <v>0.2658372616583057</v>
      </c>
      <c r="F107">
        <f>F67*10000/F62</f>
        <v>-0.0669248356705748</v>
      </c>
      <c r="G107">
        <f>AVERAGE(C107:E107)</f>
        <v>0.40735281285719394</v>
      </c>
      <c r="H107">
        <f>STDEV(C107:E107)</f>
        <v>0.19705663071305418</v>
      </c>
      <c r="I107">
        <f>(B107*B4+C107*C4+D107*D4+E107*E4+F107*F4)/SUM(B4:F4)</f>
        <v>0.3384859668294694</v>
      </c>
      <c r="K107">
        <f>(LN(H107)+LN(H127))/2-LN(K114*K115^7)</f>
        <v>-3.550127044962557</v>
      </c>
    </row>
    <row r="108" spans="1:9" ht="12.75">
      <c r="A108" t="s">
        <v>71</v>
      </c>
      <c r="B108">
        <f>B68*10000/B62</f>
        <v>-0.07018275465370995</v>
      </c>
      <c r="C108">
        <f>C68*10000/C62</f>
        <v>0.02162266892574892</v>
      </c>
      <c r="D108">
        <f>D68*10000/D62</f>
        <v>0.028796340726515584</v>
      </c>
      <c r="E108">
        <f>E68*10000/E62</f>
        <v>-0.14698238569759534</v>
      </c>
      <c r="F108">
        <f>F68*10000/F62</f>
        <v>-0.221487763200197</v>
      </c>
      <c r="G108">
        <f>AVERAGE(C108:E108)</f>
        <v>-0.032187792015110274</v>
      </c>
      <c r="H108">
        <f>STDEV(C108:E108)</f>
        <v>0.09947971876629631</v>
      </c>
      <c r="I108">
        <f>(B108*B4+C108*C4+D108*D4+E108*E4+F108*F4)/SUM(B4:F4)</f>
        <v>-0.06298696798998438</v>
      </c>
    </row>
    <row r="109" spans="1:9" ht="12.75">
      <c r="A109" t="s">
        <v>72</v>
      </c>
      <c r="B109">
        <f>B69*10000/B62</f>
        <v>-0.03390246043265438</v>
      </c>
      <c r="C109">
        <f>C69*10000/C62</f>
        <v>-0.11806755867549916</v>
      </c>
      <c r="D109">
        <f>D69*10000/D62</f>
        <v>-0.023055722315667812</v>
      </c>
      <c r="E109">
        <f>E69*10000/E62</f>
        <v>0.09892015912151998</v>
      </c>
      <c r="F109">
        <f>F69*10000/F62</f>
        <v>-0.057585298222586415</v>
      </c>
      <c r="G109">
        <f>AVERAGE(C109:E109)</f>
        <v>-0.01406770728988233</v>
      </c>
      <c r="H109">
        <f>STDEV(C109:E109)</f>
        <v>0.10877272511649008</v>
      </c>
      <c r="I109">
        <f>(B109*B4+C109*C4+D109*D4+E109*E4+F109*F4)/SUM(B4:F4)</f>
        <v>-0.022771770530602677</v>
      </c>
    </row>
    <row r="110" spans="1:11" ht="12.75">
      <c r="A110" t="s">
        <v>73</v>
      </c>
      <c r="B110">
        <f>B70*10000/B62</f>
        <v>-0.4605301221732939</v>
      </c>
      <c r="C110">
        <f>C70*10000/C62</f>
        <v>-0.21983305058501187</v>
      </c>
      <c r="D110">
        <f>D70*10000/D62</f>
        <v>-0.19959541538514722</v>
      </c>
      <c r="E110">
        <f>E70*10000/E62</f>
        <v>-0.1903845205723267</v>
      </c>
      <c r="F110">
        <f>F70*10000/F62</f>
        <v>-0.5207917534652785</v>
      </c>
      <c r="G110">
        <f>AVERAGE(C110:E110)</f>
        <v>-0.20327099551416192</v>
      </c>
      <c r="H110">
        <f>STDEV(C110:E110)</f>
        <v>0.015064408283786763</v>
      </c>
      <c r="I110">
        <f>(B110*B4+C110*C4+D110*D4+E110*E4+F110*F4)/SUM(B4:F4)</f>
        <v>-0.28289071955030815</v>
      </c>
      <c r="K110">
        <f>EXP(AVERAGE(K103:K107))</f>
        <v>0.02437928069203396</v>
      </c>
    </row>
    <row r="111" spans="1:9" ht="12.75">
      <c r="A111" t="s">
        <v>74</v>
      </c>
      <c r="B111">
        <f>B71*10000/B62</f>
        <v>0.03111369964522887</v>
      </c>
      <c r="C111">
        <f>C71*10000/C62</f>
        <v>0.0162373197260742</v>
      </c>
      <c r="D111">
        <f>D71*10000/D62</f>
        <v>0.0352386450206835</v>
      </c>
      <c r="E111">
        <f>E71*10000/E62</f>
        <v>0.004731672509151187</v>
      </c>
      <c r="F111">
        <f>F71*10000/F62</f>
        <v>-0.03619764029661502</v>
      </c>
      <c r="G111">
        <f>AVERAGE(C111:E111)</f>
        <v>0.018735879085302963</v>
      </c>
      <c r="H111">
        <f>STDEV(C111:E111)</f>
        <v>0.015406198171792394</v>
      </c>
      <c r="I111">
        <f>(B111*B4+C111*C4+D111*D4+E111*E4+F111*F4)/SUM(B4:F4)</f>
        <v>0.013174166596604526</v>
      </c>
    </row>
    <row r="112" spans="1:9" ht="12.75">
      <c r="A112" t="s">
        <v>75</v>
      </c>
      <c r="B112">
        <f>B72*10000/B62</f>
        <v>-0.025264468770338982</v>
      </c>
      <c r="C112">
        <f>C72*10000/C62</f>
        <v>0.004015999434134421</v>
      </c>
      <c r="D112">
        <f>D72*10000/D62</f>
        <v>-0.00478820595932925</v>
      </c>
      <c r="E112">
        <f>E72*10000/E62</f>
        <v>-0.007191943577168204</v>
      </c>
      <c r="F112">
        <f>F72*10000/F62</f>
        <v>-0.030308744339795857</v>
      </c>
      <c r="G112">
        <f>AVERAGE(C112:E112)</f>
        <v>-0.0026547167007876776</v>
      </c>
      <c r="H112">
        <f>STDEV(C112:E112)</f>
        <v>0.005900705800867049</v>
      </c>
      <c r="I112">
        <f>(B112*B4+C112*C4+D112*D4+E112*E4+F112*F4)/SUM(B4:F4)</f>
        <v>-0.009616842738100918</v>
      </c>
    </row>
    <row r="113" spans="1:9" ht="12.75">
      <c r="A113" t="s">
        <v>76</v>
      </c>
      <c r="B113">
        <f>B73*10000/B62</f>
        <v>0.005302321735571729</v>
      </c>
      <c r="C113">
        <f>C73*10000/C62</f>
        <v>0.009933502248046162</v>
      </c>
      <c r="D113">
        <f>D73*10000/D62</f>
        <v>0.01154374691706716</v>
      </c>
      <c r="E113">
        <f>E73*10000/E62</f>
        <v>0.01712077193614831</v>
      </c>
      <c r="F113">
        <f>F73*10000/F62</f>
        <v>0.004971119710409576</v>
      </c>
      <c r="G113">
        <f>AVERAGE(C113:E113)</f>
        <v>0.012866007033753879</v>
      </c>
      <c r="H113">
        <f>STDEV(C113:E113)</f>
        <v>0.003771669425402137</v>
      </c>
      <c r="I113">
        <f>(B113*B4+C113*C4+D113*D4+E113*E4+F113*F4)/SUM(B4:F4)</f>
        <v>0.010717402936405659</v>
      </c>
    </row>
    <row r="114" spans="1:11" ht="12.75">
      <c r="A114" t="s">
        <v>77</v>
      </c>
      <c r="B114">
        <f>B74*10000/B62</f>
        <v>-0.20772843728778523</v>
      </c>
      <c r="C114">
        <f>C74*10000/C62</f>
        <v>-0.18257431430244</v>
      </c>
      <c r="D114">
        <f>D74*10000/D62</f>
        <v>-0.1774990054418812</v>
      </c>
      <c r="E114">
        <f>E74*10000/E62</f>
        <v>-0.18713633388468717</v>
      </c>
      <c r="F114">
        <f>F74*10000/F62</f>
        <v>-0.15053432321796312</v>
      </c>
      <c r="G114">
        <f>AVERAGE(C114:E114)</f>
        <v>-0.18240321787633615</v>
      </c>
      <c r="H114">
        <f>STDEV(C114:E114)</f>
        <v>0.004820941854959223</v>
      </c>
      <c r="I114">
        <f>(B114*B4+C114*C4+D114*D4+E114*E4+F114*F4)/SUM(B4:F4)</f>
        <v>-0.1817978894176884</v>
      </c>
      <c r="J114" t="s">
        <v>95</v>
      </c>
      <c r="K114">
        <v>285</v>
      </c>
    </row>
    <row r="115" spans="1:11" ht="12.75">
      <c r="A115" t="s">
        <v>78</v>
      </c>
      <c r="B115">
        <f>B75*10000/B62</f>
        <v>0.001478603113047402</v>
      </c>
      <c r="C115">
        <f>C75*10000/C62</f>
        <v>-0.0008601063110192898</v>
      </c>
      <c r="D115">
        <f>D75*10000/D62</f>
        <v>-0.005007157827511881</v>
      </c>
      <c r="E115">
        <f>E75*10000/E62</f>
        <v>-0.0013701594452602051</v>
      </c>
      <c r="F115">
        <f>F75*10000/F62</f>
        <v>-0.004555243201321299</v>
      </c>
      <c r="G115">
        <f>AVERAGE(C115:E115)</f>
        <v>-0.002412474527930459</v>
      </c>
      <c r="H115">
        <f>STDEV(C115:E115)</f>
        <v>0.0022614872581516563</v>
      </c>
      <c r="I115">
        <f>(B115*B4+C115*C4+D115*D4+E115*E4+F115*F4)/SUM(B4:F4)</f>
        <v>-0.0021367536262416184</v>
      </c>
      <c r="J115" t="s">
        <v>96</v>
      </c>
      <c r="K115">
        <v>0.5536</v>
      </c>
    </row>
    <row r="118" ht="12.75">
      <c r="A118" t="s">
        <v>61</v>
      </c>
    </row>
    <row r="120" spans="2:9" ht="12.75">
      <c r="B120" t="s">
        <v>6</v>
      </c>
      <c r="C120" t="s">
        <v>7</v>
      </c>
      <c r="D120" t="s">
        <v>8</v>
      </c>
      <c r="E120" t="s">
        <v>9</v>
      </c>
      <c r="F120" t="s">
        <v>10</v>
      </c>
      <c r="G120" t="s">
        <v>63</v>
      </c>
      <c r="H120" t="s">
        <v>64</v>
      </c>
      <c r="I120" t="s">
        <v>59</v>
      </c>
    </row>
    <row r="121" spans="1:9" ht="12.75">
      <c r="A121" t="s">
        <v>79</v>
      </c>
      <c r="B121">
        <f>B81*10000/B62</f>
        <v>0</v>
      </c>
      <c r="C121">
        <f>C81*10000/C62</f>
        <v>0</v>
      </c>
      <c r="D121">
        <f>D81*10000/D62</f>
        <v>0</v>
      </c>
      <c r="E121">
        <f>E81*10000/E62</f>
        <v>0</v>
      </c>
      <c r="F121">
        <f>F81*10000/F62</f>
        <v>0</v>
      </c>
      <c r="G121">
        <f>AVERAGE(C121:E121)</f>
        <v>0</v>
      </c>
      <c r="H121">
        <f>STDEV(C121:E121)</f>
        <v>0</v>
      </c>
      <c r="I121">
        <f>(B121*B4+C121*C4+D121*D4+E121*E4+F121*F4)/SUM(B4:F4)</f>
        <v>0</v>
      </c>
    </row>
    <row r="122" spans="1:9" ht="12.75">
      <c r="A122" t="s">
        <v>80</v>
      </c>
      <c r="B122">
        <f>B82*10000/B62</f>
        <v>184.74881050297347</v>
      </c>
      <c r="C122">
        <f>C82*10000/C62</f>
        <v>102.52796690581327</v>
      </c>
      <c r="D122">
        <f>D82*10000/D62</f>
        <v>-21.73012415942988</v>
      </c>
      <c r="E122">
        <f>E82*10000/E62</f>
        <v>-103.94100783193628</v>
      </c>
      <c r="F122">
        <f>F82*10000/F62</f>
        <v>-156.99233644661396</v>
      </c>
      <c r="G122">
        <f>AVERAGE(C122:E122)</f>
        <v>-7.71438836185096</v>
      </c>
      <c r="H122">
        <f>STDEV(C122:E122)</f>
        <v>103.94561087306677</v>
      </c>
      <c r="I122">
        <f>(B122*B4+C122*C4+D122*D4+E122*E4+F122*F4)/SUM(B4:F4)</f>
        <v>0.13237150865234348</v>
      </c>
    </row>
    <row r="123" spans="1:9" ht="12.75">
      <c r="A123" t="s">
        <v>81</v>
      </c>
      <c r="B123">
        <f>B83*10000/B62</f>
        <v>5.891684215126932</v>
      </c>
      <c r="C123">
        <f>C83*10000/C62</f>
        <v>0.9386090537399392</v>
      </c>
      <c r="D123">
        <f>D83*10000/D62</f>
        <v>2.1444285714821656</v>
      </c>
      <c r="E123">
        <f>E83*10000/E62</f>
        <v>1.9713913205396785</v>
      </c>
      <c r="F123">
        <f>F83*10000/F62</f>
        <v>9.666504428714223</v>
      </c>
      <c r="G123">
        <f>AVERAGE(C123:E123)</f>
        <v>1.684809648587261</v>
      </c>
      <c r="H123">
        <f>STDEV(C123:E123)</f>
        <v>0.6519946076205733</v>
      </c>
      <c r="I123">
        <f>(B123*B4+C123*C4+D123*D4+E123*E4+F123*F4)/SUM(B4:F4)</f>
        <v>3.3596620860381936</v>
      </c>
    </row>
    <row r="124" spans="1:9" ht="12.75">
      <c r="A124" t="s">
        <v>82</v>
      </c>
      <c r="B124">
        <f>B84*10000/B62</f>
        <v>-0.9405786996424035</v>
      </c>
      <c r="C124">
        <f>C84*10000/C62</f>
        <v>0.4242321351072254</v>
      </c>
      <c r="D124">
        <f>D84*10000/D62</f>
        <v>-1.0303742347559701</v>
      </c>
      <c r="E124">
        <f>E84*10000/E62</f>
        <v>-2.018678158960422</v>
      </c>
      <c r="F124">
        <f>F84*10000/F62</f>
        <v>-1.9203443665475002</v>
      </c>
      <c r="G124">
        <f>AVERAGE(C124:E124)</f>
        <v>-0.8749400862030555</v>
      </c>
      <c r="H124">
        <f>STDEV(C124:E124)</f>
        <v>1.2288500751180744</v>
      </c>
      <c r="I124">
        <f>(B124*B4+C124*C4+D124*D4+E124*E4+F124*F4)/SUM(B4:F4)</f>
        <v>-1.0239833367449538</v>
      </c>
    </row>
    <row r="125" spans="1:9" ht="12.75">
      <c r="A125" t="s">
        <v>83</v>
      </c>
      <c r="B125">
        <f>B85*10000/B62</f>
        <v>0.13615819691674447</v>
      </c>
      <c r="C125">
        <f>C85*10000/C62</f>
        <v>-0.08437106393400605</v>
      </c>
      <c r="D125">
        <f>D85*10000/D62</f>
        <v>0.519628838103419</v>
      </c>
      <c r="E125">
        <f>E85*10000/E62</f>
        <v>0.3480476606515629</v>
      </c>
      <c r="F125">
        <f>F85*10000/F62</f>
        <v>0.5052186475485855</v>
      </c>
      <c r="G125">
        <f>AVERAGE(C125:E125)</f>
        <v>0.2611018116069919</v>
      </c>
      <c r="H125">
        <f>STDEV(C125:E125)</f>
        <v>0.3112453307519099</v>
      </c>
      <c r="I125">
        <f>(B125*B4+C125*C4+D125*D4+E125*E4+F125*F4)/SUM(B4:F4)</f>
        <v>0.2756285975674054</v>
      </c>
    </row>
    <row r="126" spans="1:9" ht="12.75">
      <c r="A126" t="s">
        <v>84</v>
      </c>
      <c r="B126">
        <f>B86*10000/B62</f>
        <v>1.4329631080066123</v>
      </c>
      <c r="C126">
        <f>C86*10000/C62</f>
        <v>0.855114653130573</v>
      </c>
      <c r="D126">
        <f>D86*10000/D62</f>
        <v>0.4828476742210625</v>
      </c>
      <c r="E126">
        <f>E86*10000/E62</f>
        <v>0.46081650772236105</v>
      </c>
      <c r="F126">
        <f>F86*10000/F62</f>
        <v>2.523345558320992</v>
      </c>
      <c r="G126">
        <f>AVERAGE(C126:E126)</f>
        <v>0.5995929450246655</v>
      </c>
      <c r="H126">
        <f>STDEV(C126:E126)</f>
        <v>0.22156229498573032</v>
      </c>
      <c r="I126">
        <f>(B126*B4+C126*C4+D126*D4+E126*E4+F126*F4)/SUM(B4:F4)</f>
        <v>0.9772911284541733</v>
      </c>
    </row>
    <row r="127" spans="1:9" ht="12.75">
      <c r="A127" t="s">
        <v>85</v>
      </c>
      <c r="B127">
        <f>B87*10000/B62</f>
        <v>0.18352345262669234</v>
      </c>
      <c r="C127">
        <f>C87*10000/C62</f>
        <v>0.2797600545916021</v>
      </c>
      <c r="D127">
        <f>D87*10000/D62</f>
        <v>0.12863076982115587</v>
      </c>
      <c r="E127">
        <f>E87*10000/E62</f>
        <v>0.2765617862659336</v>
      </c>
      <c r="F127">
        <f>F87*10000/F62</f>
        <v>0.7522610622130291</v>
      </c>
      <c r="G127">
        <f>AVERAGE(C127:E127)</f>
        <v>0.22831753689289722</v>
      </c>
      <c r="H127">
        <f>STDEV(C127:E127)</f>
        <v>0.08634608200134172</v>
      </c>
      <c r="I127">
        <f>(B127*B4+C127*C4+D127*D4+E127*E4+F127*F4)/SUM(B4:F4)</f>
        <v>0.2919443598199599</v>
      </c>
    </row>
    <row r="128" spans="1:9" ht="12.75">
      <c r="A128" t="s">
        <v>86</v>
      </c>
      <c r="B128">
        <f>B88*10000/B62</f>
        <v>0.18536899502844767</v>
      </c>
      <c r="C128">
        <f>C88*10000/C62</f>
        <v>-0.21647871182277117</v>
      </c>
      <c r="D128">
        <f>D88*10000/D62</f>
        <v>-0.07294476543186608</v>
      </c>
      <c r="E128">
        <f>E88*10000/E62</f>
        <v>-0.08076906647841592</v>
      </c>
      <c r="F128">
        <f>F88*10000/F62</f>
        <v>-0.20555400203886542</v>
      </c>
      <c r="G128">
        <f>AVERAGE(C128:E128)</f>
        <v>-0.12339751457768439</v>
      </c>
      <c r="H128">
        <f>STDEV(C128:E128)</f>
        <v>0.08070555669934273</v>
      </c>
      <c r="I128">
        <f>(B128*B4+C128*C4+D128*D4+E128*E4+F128*F4)/SUM(B4:F4)</f>
        <v>-0.08982262034531041</v>
      </c>
    </row>
    <row r="129" spans="1:9" ht="12.75">
      <c r="A129" t="s">
        <v>87</v>
      </c>
      <c r="B129">
        <f>B89*10000/B62</f>
        <v>0.06413397458543917</v>
      </c>
      <c r="C129">
        <f>C89*10000/C62</f>
        <v>0.09768690115770878</v>
      </c>
      <c r="D129">
        <f>D89*10000/D62</f>
        <v>0.10933543773682372</v>
      </c>
      <c r="E129">
        <f>E89*10000/E62</f>
        <v>0.0690906865946839</v>
      </c>
      <c r="F129">
        <f>F89*10000/F62</f>
        <v>0.0643367270231041</v>
      </c>
      <c r="G129">
        <f>AVERAGE(C129:E129)</f>
        <v>0.09203767516307214</v>
      </c>
      <c r="H129">
        <f>STDEV(C129:E129)</f>
        <v>0.020708580694413874</v>
      </c>
      <c r="I129">
        <f>(B129*B4+C129*C4+D129*D4+E129*E4+F129*F4)/SUM(B4:F4)</f>
        <v>0.08430340601679152</v>
      </c>
    </row>
    <row r="130" spans="1:9" ht="12.75">
      <c r="A130" t="s">
        <v>88</v>
      </c>
      <c r="B130">
        <f>B90*10000/B62</f>
        <v>0.08799236724975941</v>
      </c>
      <c r="C130">
        <f>C90*10000/C62</f>
        <v>0.22541524011657538</v>
      </c>
      <c r="D130">
        <f>D90*10000/D62</f>
        <v>0.1776862656885932</v>
      </c>
      <c r="E130">
        <f>E90*10000/E62</f>
        <v>0.11767343383791705</v>
      </c>
      <c r="F130">
        <f>F90*10000/F62</f>
        <v>0.32840575661797516</v>
      </c>
      <c r="G130">
        <f>AVERAGE(C130:E130)</f>
        <v>0.1735916465476952</v>
      </c>
      <c r="H130">
        <f>STDEV(C130:E130)</f>
        <v>0.05398748590626108</v>
      </c>
      <c r="I130">
        <f>(B130*B4+C130*C4+D130*D4+E130*E4+F130*F4)/SUM(B4:F4)</f>
        <v>0.18194789384118193</v>
      </c>
    </row>
    <row r="131" spans="1:9" ht="12.75">
      <c r="A131" t="s">
        <v>89</v>
      </c>
      <c r="B131">
        <f>B91*10000/B62</f>
        <v>-0.0009100675843608683</v>
      </c>
      <c r="C131">
        <f>C91*10000/C62</f>
        <v>0.019516478177595446</v>
      </c>
      <c r="D131">
        <f>D91*10000/D62</f>
        <v>0.01171934281880601</v>
      </c>
      <c r="E131">
        <f>E91*10000/E62</f>
        <v>0.020891833060053315</v>
      </c>
      <c r="F131">
        <f>F91*10000/F62</f>
        <v>0.020928927394293664</v>
      </c>
      <c r="G131">
        <f>AVERAGE(C131:E131)</f>
        <v>0.017375884685484923</v>
      </c>
      <c r="H131">
        <f>STDEV(C131:E131)</f>
        <v>0.0049467413193226215</v>
      </c>
      <c r="I131">
        <f>(B131*B4+C131*C4+D131*D4+E131*E4+F131*F4)/SUM(B4:F4)</f>
        <v>0.015211468226214943</v>
      </c>
    </row>
    <row r="132" spans="1:9" ht="12.75">
      <c r="A132" t="s">
        <v>90</v>
      </c>
      <c r="B132">
        <f>B92*10000/B62</f>
        <v>0.0536769344276326</v>
      </c>
      <c r="C132">
        <f>C92*10000/C62</f>
        <v>-0.04746311235859323</v>
      </c>
      <c r="D132">
        <f>D92*10000/D62</f>
        <v>-0.03629674361954842</v>
      </c>
      <c r="E132">
        <f>E92*10000/E62</f>
        <v>-0.028287412725726373</v>
      </c>
      <c r="F132">
        <f>F92*10000/F62</f>
        <v>-0.02861084750416928</v>
      </c>
      <c r="G132">
        <f>AVERAGE(C132:E132)</f>
        <v>-0.03734908956795601</v>
      </c>
      <c r="H132">
        <f>STDEV(C132:E132)</f>
        <v>0.009631066301237386</v>
      </c>
      <c r="I132">
        <f>(B132*B4+C132*C4+D132*D4+E132*E4+F132*F4)/SUM(B4:F4)</f>
        <v>-0.02303854939298779</v>
      </c>
    </row>
    <row r="133" spans="1:9" ht="12.75">
      <c r="A133" t="s">
        <v>91</v>
      </c>
      <c r="B133">
        <f>B93*10000/B62</f>
        <v>0.0521137204059503</v>
      </c>
      <c r="C133">
        <f>C93*10000/C62</f>
        <v>0.05076496136271473</v>
      </c>
      <c r="D133">
        <f>D93*10000/D62</f>
        <v>0.05081519544256778</v>
      </c>
      <c r="E133">
        <f>E93*10000/E62</f>
        <v>0.05314034733182148</v>
      </c>
      <c r="F133">
        <f>F93*10000/F62</f>
        <v>0.022680024298568344</v>
      </c>
      <c r="G133">
        <f>AVERAGE(C133:E133)</f>
        <v>0.05157350137903466</v>
      </c>
      <c r="H133">
        <f>STDEV(C133:E133)</f>
        <v>0.0013571608399591702</v>
      </c>
      <c r="I133">
        <f>(B133*B4+C133*C4+D133*D4+E133*E4+F133*F4)/SUM(B4:F4)</f>
        <v>0.047786832537321966</v>
      </c>
    </row>
    <row r="134" spans="1:9" ht="12.75">
      <c r="A134" t="s">
        <v>92</v>
      </c>
      <c r="B134">
        <f>B94*10000/B62</f>
        <v>-0.0320258081795313</v>
      </c>
      <c r="C134">
        <f>C94*10000/C62</f>
        <v>0.0006867612015922062</v>
      </c>
      <c r="D134">
        <f>D94*10000/D62</f>
        <v>0.010103654901043794</v>
      </c>
      <c r="E134">
        <f>E94*10000/E62</f>
        <v>0.014973292291777834</v>
      </c>
      <c r="F134">
        <f>F94*10000/F62</f>
        <v>-0.013642881506139626</v>
      </c>
      <c r="G134">
        <f>AVERAGE(C134:E134)</f>
        <v>0.008587902798137944</v>
      </c>
      <c r="H134">
        <f>STDEV(C134:E134)</f>
        <v>0.007262876219226636</v>
      </c>
      <c r="I134">
        <f>(B134*B4+C134*C4+D134*D4+E134*E4+F134*F4)/SUM(B4:F4)</f>
        <v>-0.0002515888893028543</v>
      </c>
    </row>
    <row r="135" spans="1:9" ht="12.75">
      <c r="A135" t="s">
        <v>93</v>
      </c>
      <c r="B135">
        <f>B95*10000/B62</f>
        <v>0.0005414271972406805</v>
      </c>
      <c r="C135">
        <f>C95*10000/C62</f>
        <v>-0.0038033756817019565</v>
      </c>
      <c r="D135">
        <f>D95*10000/D62</f>
        <v>0.004038166344274648</v>
      </c>
      <c r="E135">
        <f>E95*10000/E62</f>
        <v>0.002395148778350607</v>
      </c>
      <c r="F135">
        <f>F95*10000/F62</f>
        <v>0.005793399698660045</v>
      </c>
      <c r="G135">
        <f>AVERAGE(C135:E135)</f>
        <v>0.0008766464803077662</v>
      </c>
      <c r="H135">
        <f>STDEV(C135:E135)</f>
        <v>0.004135436162989384</v>
      </c>
      <c r="I135">
        <f>(B135*B4+C135*C4+D135*D4+E135*E4+F135*F4)/SUM(B4:F4)</f>
        <v>0.001484765985415857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accel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Mess</dc:creator>
  <cp:keywords/>
  <dc:description/>
  <cp:lastModifiedBy>hagen</cp:lastModifiedBy>
  <cp:lastPrinted>2004-05-04T09:32:34Z</cp:lastPrinted>
  <dcterms:created xsi:type="dcterms:W3CDTF">2004-05-04T09:32:34Z</dcterms:created>
  <dcterms:modified xsi:type="dcterms:W3CDTF">2004-05-06T10:07:41Z</dcterms:modified>
  <cp:category/>
  <cp:version/>
  <cp:contentType/>
  <cp:contentStatus/>
</cp:coreProperties>
</file>