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<sst xmlns="http://schemas.openxmlformats.org/spreadsheetml/2006/main" count="202" uniqueCount="97">
  <si>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13/05/2004       11:49:57</t>
  </si>
  <si>
    <t>LE NOA</t>
  </si>
  <si>
    <t>HCMQAP239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</si>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</sst>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1429715"/>
        <c:axId val="15996524"/>
      </c:lineChart>
      <c:catAx>
        <c:axId val="61429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996524"/>
        <c:crosses val="autoZero"/>
        <c:auto val="1"/>
        <c:lblOffset val="100"/>
        <c:noMultiLvlLbl val="0"/>
      </c:catAx>
      <c:valAx>
        <c:axId val="15996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14297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-0.003752</v>
      </c>
      <c r="D4" s="13">
        <v>-0.003751</v>
      </c>
      <c r="E4" s="13">
        <v>-0.003752</v>
      </c>
      <c r="F4" s="24">
        <v>-0.002083</v>
      </c>
      <c r="G4" s="34">
        <v>-0.011695</v>
      </c>
    </row>
    <row r="5" spans="1:7" ht="12.75" thickBot="1">
      <c r="A5" s="44" t="s">
        <v>13</v>
      </c>
      <c r="B5" s="45">
        <v>10.968601</v>
      </c>
      <c r="C5" s="46">
        <v>5.749306</v>
      </c>
      <c r="D5" s="46">
        <v>-1.087811</v>
      </c>
      <c r="E5" s="46">
        <v>-5.969924</v>
      </c>
      <c r="F5" s="47">
        <v>-9.586127</v>
      </c>
      <c r="G5" s="48">
        <v>3.553037</v>
      </c>
    </row>
    <row r="6" spans="1:7" ht="12.75" thickTop="1">
      <c r="A6" s="6" t="s">
        <v>14</v>
      </c>
      <c r="B6" s="39">
        <v>-18.50803</v>
      </c>
      <c r="C6" s="40">
        <v>27.38174</v>
      </c>
      <c r="D6" s="40">
        <v>10.24962</v>
      </c>
      <c r="E6" s="40">
        <v>-22.63093</v>
      </c>
      <c r="F6" s="41">
        <v>-6.939937</v>
      </c>
      <c r="G6" s="42">
        <v>0.002276853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2.001391</v>
      </c>
      <c r="C8" s="50">
        <v>-5.204267</v>
      </c>
      <c r="D8" s="50">
        <v>-3.065191</v>
      </c>
      <c r="E8" s="50">
        <v>0.899551</v>
      </c>
      <c r="F8" s="51">
        <v>-1.0218</v>
      </c>
      <c r="G8" s="35">
        <v>-1.619677</v>
      </c>
    </row>
    <row r="9" spans="1:7" ht="12">
      <c r="A9" s="20" t="s">
        <v>17</v>
      </c>
      <c r="B9" s="29">
        <v>0.2930244</v>
      </c>
      <c r="C9" s="14">
        <v>-0.3557604</v>
      </c>
      <c r="D9" s="14">
        <v>-0.6414603</v>
      </c>
      <c r="E9" s="14">
        <v>-0.4561134</v>
      </c>
      <c r="F9" s="25">
        <v>-1.982688</v>
      </c>
      <c r="G9" s="52">
        <v>-0.5720526</v>
      </c>
    </row>
    <row r="10" spans="1:7" ht="12">
      <c r="A10" s="20" t="s">
        <v>18</v>
      </c>
      <c r="B10" s="29">
        <v>-0.5325477</v>
      </c>
      <c r="C10" s="14">
        <v>1.27374</v>
      </c>
      <c r="D10" s="14">
        <v>1.134598</v>
      </c>
      <c r="E10" s="14">
        <v>0.07470877</v>
      </c>
      <c r="F10" s="25">
        <v>-0.537978</v>
      </c>
      <c r="G10" s="35">
        <v>0.4483987</v>
      </c>
    </row>
    <row r="11" spans="1:7" ht="12">
      <c r="A11" s="21" t="s">
        <v>19</v>
      </c>
      <c r="B11" s="31">
        <v>3.678305</v>
      </c>
      <c r="C11" s="16">
        <v>3.348222</v>
      </c>
      <c r="D11" s="16">
        <v>3.293355</v>
      </c>
      <c r="E11" s="16">
        <v>2.548011</v>
      </c>
      <c r="F11" s="27">
        <v>13.98962</v>
      </c>
      <c r="G11" s="37">
        <v>4.61154</v>
      </c>
    </row>
    <row r="12" spans="1:7" ht="12">
      <c r="A12" s="20" t="s">
        <v>20</v>
      </c>
      <c r="B12" s="29">
        <v>0.04232349</v>
      </c>
      <c r="C12" s="14">
        <v>-0.2160084</v>
      </c>
      <c r="D12" s="14">
        <v>-0.08494878</v>
      </c>
      <c r="E12" s="14">
        <v>0.03162282</v>
      </c>
      <c r="F12" s="25">
        <v>-0.4037653</v>
      </c>
      <c r="G12" s="35">
        <v>-0.1126007</v>
      </c>
    </row>
    <row r="13" spans="1:7" ht="12">
      <c r="A13" s="20" t="s">
        <v>21</v>
      </c>
      <c r="B13" s="29">
        <v>0.08567117</v>
      </c>
      <c r="C13" s="14">
        <v>-0.1853462</v>
      </c>
      <c r="D13" s="14">
        <v>-0.09377407</v>
      </c>
      <c r="E13" s="14">
        <v>0.005814859</v>
      </c>
      <c r="F13" s="25">
        <v>-0.1824892</v>
      </c>
      <c r="G13" s="35">
        <v>-0.07771643</v>
      </c>
    </row>
    <row r="14" spans="1:7" ht="12">
      <c r="A14" s="20" t="s">
        <v>22</v>
      </c>
      <c r="B14" s="29">
        <v>-0.0828476</v>
      </c>
      <c r="C14" s="14">
        <v>0.005653549</v>
      </c>
      <c r="D14" s="14">
        <v>0.04859477</v>
      </c>
      <c r="E14" s="14">
        <v>0.1170351</v>
      </c>
      <c r="F14" s="25">
        <v>0.1447989</v>
      </c>
      <c r="G14" s="35">
        <v>0.04855623</v>
      </c>
    </row>
    <row r="15" spans="1:7" ht="12">
      <c r="A15" s="21" t="s">
        <v>23</v>
      </c>
      <c r="B15" s="31">
        <v>-0.4104546</v>
      </c>
      <c r="C15" s="16">
        <v>-0.1767345</v>
      </c>
      <c r="D15" s="16">
        <v>-0.1419865</v>
      </c>
      <c r="E15" s="16">
        <v>-0.1883329</v>
      </c>
      <c r="F15" s="27">
        <v>-0.3256939</v>
      </c>
      <c r="G15" s="37">
        <v>-0.2248982</v>
      </c>
    </row>
    <row r="16" spans="1:7" ht="12">
      <c r="A16" s="20" t="s">
        <v>24</v>
      </c>
      <c r="B16" s="29">
        <v>-0.006809428</v>
      </c>
      <c r="C16" s="14">
        <v>0.04945372</v>
      </c>
      <c r="D16" s="14">
        <v>0.01380917</v>
      </c>
      <c r="E16" s="14">
        <v>-0.01159343</v>
      </c>
      <c r="F16" s="25">
        <v>-0.07824644</v>
      </c>
      <c r="G16" s="35">
        <v>0.0009917312</v>
      </c>
    </row>
    <row r="17" spans="1:7" ht="12">
      <c r="A17" s="20" t="s">
        <v>25</v>
      </c>
      <c r="B17" s="29">
        <v>-0.005801985</v>
      </c>
      <c r="C17" s="14">
        <v>0.003595972</v>
      </c>
      <c r="D17" s="14">
        <v>-0.006003472</v>
      </c>
      <c r="E17" s="14">
        <v>0.01545862</v>
      </c>
      <c r="F17" s="25">
        <v>-0.009531457</v>
      </c>
      <c r="G17" s="35">
        <v>0.00102855</v>
      </c>
    </row>
    <row r="18" spans="1:7" ht="12">
      <c r="A18" s="20" t="s">
        <v>26</v>
      </c>
      <c r="B18" s="29">
        <v>0.009629454</v>
      </c>
      <c r="C18" s="14">
        <v>0.01055354</v>
      </c>
      <c r="D18" s="14">
        <v>0.01241984</v>
      </c>
      <c r="E18" s="14">
        <v>0.03052564</v>
      </c>
      <c r="F18" s="25">
        <v>0.0148035</v>
      </c>
      <c r="G18" s="35">
        <v>0.01623684</v>
      </c>
    </row>
    <row r="19" spans="1:7" ht="12">
      <c r="A19" s="21" t="s">
        <v>27</v>
      </c>
      <c r="B19" s="31">
        <v>-0.2080582</v>
      </c>
      <c r="C19" s="16">
        <v>-0.193264</v>
      </c>
      <c r="D19" s="16">
        <v>-0.1986357</v>
      </c>
      <c r="E19" s="16">
        <v>-0.1836005</v>
      </c>
      <c r="F19" s="27">
        <v>-0.1482287</v>
      </c>
      <c r="G19" s="37">
        <v>-0.1883566</v>
      </c>
    </row>
    <row r="20" spans="1:7" ht="12.75" thickBot="1">
      <c r="A20" s="44" t="s">
        <v>28</v>
      </c>
      <c r="B20" s="45">
        <v>0.004178586</v>
      </c>
      <c r="C20" s="46">
        <v>0.0009465811</v>
      </c>
      <c r="D20" s="46">
        <v>-0.003722964</v>
      </c>
      <c r="E20" s="46">
        <v>0.003445608</v>
      </c>
      <c r="F20" s="47">
        <v>-0.00619729</v>
      </c>
      <c r="G20" s="48">
        <v>-6.160276E-05</v>
      </c>
    </row>
    <row r="21" spans="1:7" ht="12.75" thickTop="1">
      <c r="A21" s="6" t="s">
        <v>29</v>
      </c>
      <c r="B21" s="39">
        <v>-167.4063</v>
      </c>
      <c r="C21" s="40">
        <v>107.2405</v>
      </c>
      <c r="D21" s="40">
        <v>124.3285</v>
      </c>
      <c r="E21" s="40">
        <v>-36.71692</v>
      </c>
      <c r="F21" s="41">
        <v>-169.5017</v>
      </c>
      <c r="G21" s="43">
        <v>7.327178E-06</v>
      </c>
    </row>
    <row r="22" spans="1:7" ht="12">
      <c r="A22" s="20" t="s">
        <v>30</v>
      </c>
      <c r="B22" s="29">
        <v>219.4072</v>
      </c>
      <c r="C22" s="14">
        <v>114.9912</v>
      </c>
      <c r="D22" s="14">
        <v>-21.75624</v>
      </c>
      <c r="E22" s="14">
        <v>-119.4041</v>
      </c>
      <c r="F22" s="25">
        <v>-191.746</v>
      </c>
      <c r="G22" s="36">
        <v>0</v>
      </c>
    </row>
    <row r="23" spans="1:7" ht="12">
      <c r="A23" s="20" t="s">
        <v>31</v>
      </c>
      <c r="B23" s="29">
        <v>0.4282564</v>
      </c>
      <c r="C23" s="14">
        <v>-1.058882</v>
      </c>
      <c r="D23" s="14">
        <v>-2.482398</v>
      </c>
      <c r="E23" s="14">
        <v>-0.4044378</v>
      </c>
      <c r="F23" s="25">
        <v>9.472092</v>
      </c>
      <c r="G23" s="35">
        <v>0.3779534</v>
      </c>
    </row>
    <row r="24" spans="1:7" ht="12">
      <c r="A24" s="20" t="s">
        <v>32</v>
      </c>
      <c r="B24" s="29">
        <v>5.219119</v>
      </c>
      <c r="C24" s="14">
        <v>-0.9737952</v>
      </c>
      <c r="D24" s="14">
        <v>0.8196127</v>
      </c>
      <c r="E24" s="14">
        <v>1.552828</v>
      </c>
      <c r="F24" s="25">
        <v>2.490787</v>
      </c>
      <c r="G24" s="35">
        <v>1.424545</v>
      </c>
    </row>
    <row r="25" spans="1:7" ht="12">
      <c r="A25" s="20" t="s">
        <v>33</v>
      </c>
      <c r="B25" s="29">
        <v>-0.2891448</v>
      </c>
      <c r="C25" s="14">
        <v>-0.6472595</v>
      </c>
      <c r="D25" s="14">
        <v>-0.6881105</v>
      </c>
      <c r="E25" s="14">
        <v>-0.4834351</v>
      </c>
      <c r="F25" s="25">
        <v>-1.730701</v>
      </c>
      <c r="G25" s="35">
        <v>-0.7105272</v>
      </c>
    </row>
    <row r="26" spans="1:7" ht="12">
      <c r="A26" s="21" t="s">
        <v>34</v>
      </c>
      <c r="B26" s="31">
        <v>1.395972</v>
      </c>
      <c r="C26" s="16">
        <v>1.209882</v>
      </c>
      <c r="D26" s="16">
        <v>0.5061984</v>
      </c>
      <c r="E26" s="16">
        <v>0.3910047</v>
      </c>
      <c r="F26" s="27">
        <v>1.793689</v>
      </c>
      <c r="G26" s="37">
        <v>0.9487338</v>
      </c>
    </row>
    <row r="27" spans="1:7" ht="12">
      <c r="A27" s="20" t="s">
        <v>35</v>
      </c>
      <c r="B27" s="29">
        <v>0.1475486</v>
      </c>
      <c r="C27" s="14">
        <v>0.3144008</v>
      </c>
      <c r="D27" s="14">
        <v>0.03170288</v>
      </c>
      <c r="E27" s="14">
        <v>-0.1055346</v>
      </c>
      <c r="F27" s="25">
        <v>0.3537016</v>
      </c>
      <c r="G27" s="35">
        <v>0.1264672</v>
      </c>
    </row>
    <row r="28" spans="1:7" ht="12">
      <c r="A28" s="20" t="s">
        <v>36</v>
      </c>
      <c r="B28" s="29">
        <v>0.4530369</v>
      </c>
      <c r="C28" s="14">
        <v>-0.2048238</v>
      </c>
      <c r="D28" s="14">
        <v>-0.1055755</v>
      </c>
      <c r="E28" s="14">
        <v>-0.2377404</v>
      </c>
      <c r="F28" s="25">
        <v>-0.005929046</v>
      </c>
      <c r="G28" s="35">
        <v>-0.06708974</v>
      </c>
    </row>
    <row r="29" spans="1:7" ht="12">
      <c r="A29" s="20" t="s">
        <v>37</v>
      </c>
      <c r="B29" s="29">
        <v>0.0849295</v>
      </c>
      <c r="C29" s="14">
        <v>-0.07445221</v>
      </c>
      <c r="D29" s="14">
        <v>-0.06724467</v>
      </c>
      <c r="E29" s="14">
        <v>-0.06738025</v>
      </c>
      <c r="F29" s="25">
        <v>-0.0242475</v>
      </c>
      <c r="G29" s="35">
        <v>-0.0412389</v>
      </c>
    </row>
    <row r="30" spans="1:7" ht="12">
      <c r="A30" s="21" t="s">
        <v>38</v>
      </c>
      <c r="B30" s="31">
        <v>0.08393116</v>
      </c>
      <c r="C30" s="16">
        <v>0.06418572</v>
      </c>
      <c r="D30" s="16">
        <v>0.009746268</v>
      </c>
      <c r="E30" s="16">
        <v>0.007365631</v>
      </c>
      <c r="F30" s="27">
        <v>0.347265</v>
      </c>
      <c r="G30" s="37">
        <v>0.07807214</v>
      </c>
    </row>
    <row r="31" spans="1:7" ht="12">
      <c r="A31" s="20" t="s">
        <v>39</v>
      </c>
      <c r="B31" s="29">
        <v>0.01641214</v>
      </c>
      <c r="C31" s="14">
        <v>0.02328837</v>
      </c>
      <c r="D31" s="14">
        <v>0.03272664</v>
      </c>
      <c r="E31" s="14">
        <v>0.01235326</v>
      </c>
      <c r="F31" s="25">
        <v>0.01800868</v>
      </c>
      <c r="G31" s="35">
        <v>0.02122723</v>
      </c>
    </row>
    <row r="32" spans="1:7" ht="12">
      <c r="A32" s="20" t="s">
        <v>40</v>
      </c>
      <c r="B32" s="29">
        <v>0.02242907</v>
      </c>
      <c r="C32" s="14">
        <v>-0.01668863</v>
      </c>
      <c r="D32" s="14">
        <v>-0.01041193</v>
      </c>
      <c r="E32" s="14">
        <v>-0.02775965</v>
      </c>
      <c r="F32" s="25">
        <v>-0.0172693</v>
      </c>
      <c r="G32" s="35">
        <v>-0.0122579</v>
      </c>
    </row>
    <row r="33" spans="1:7" ht="12">
      <c r="A33" s="20" t="s">
        <v>41</v>
      </c>
      <c r="B33" s="29">
        <v>0.1032723</v>
      </c>
      <c r="C33" s="14">
        <v>0.03354707</v>
      </c>
      <c r="D33" s="14">
        <v>0.02187506</v>
      </c>
      <c r="E33" s="14">
        <v>0.05179577</v>
      </c>
      <c r="F33" s="25">
        <v>0.04705431</v>
      </c>
      <c r="G33" s="35">
        <v>0.04702808</v>
      </c>
    </row>
    <row r="34" spans="1:7" ht="12">
      <c r="A34" s="21" t="s">
        <v>42</v>
      </c>
      <c r="B34" s="31">
        <v>-0.04133114</v>
      </c>
      <c r="C34" s="16">
        <v>-0.01066219</v>
      </c>
      <c r="D34" s="16">
        <v>-0.001851094</v>
      </c>
      <c r="E34" s="16">
        <v>0.006626236</v>
      </c>
      <c r="F34" s="27">
        <v>-0.005798457</v>
      </c>
      <c r="G34" s="37">
        <v>-0.008192509</v>
      </c>
    </row>
    <row r="35" spans="1:7" ht="12.75" thickBot="1">
      <c r="A35" s="22" t="s">
        <v>43</v>
      </c>
      <c r="B35" s="32">
        <v>0.001864886</v>
      </c>
      <c r="C35" s="17">
        <v>-0.00179773</v>
      </c>
      <c r="D35" s="17">
        <v>0.001366731</v>
      </c>
      <c r="E35" s="17">
        <v>-0.001652279</v>
      </c>
      <c r="F35" s="28">
        <v>-0.001602083</v>
      </c>
      <c r="G35" s="38">
        <v>-0.0004453491</v>
      </c>
    </row>
    <row r="36" spans="1:7" ht="12">
      <c r="A36" s="4" t="s">
        <v>44</v>
      </c>
      <c r="B36" s="3">
        <v>21.38367</v>
      </c>
      <c r="C36" s="3">
        <v>21.38367</v>
      </c>
      <c r="D36" s="3">
        <v>21.39282</v>
      </c>
      <c r="E36" s="3">
        <v>21.39282</v>
      </c>
      <c r="F36" s="3">
        <v>21.40198</v>
      </c>
      <c r="G36" s="3"/>
    </row>
    <row r="37" spans="1:6" ht="12">
      <c r="A37" s="4" t="s">
        <v>45</v>
      </c>
      <c r="B37" s="2">
        <v>0.3545125</v>
      </c>
      <c r="C37" s="2">
        <v>0.3336589</v>
      </c>
      <c r="D37" s="2">
        <v>0.3265381</v>
      </c>
      <c r="E37" s="2">
        <v>0.3214518</v>
      </c>
      <c r="F37" s="2">
        <v>0.3178914</v>
      </c>
    </row>
    <row r="38" spans="1:7" ht="12">
      <c r="A38" s="4" t="s">
        <v>52</v>
      </c>
      <c r="B38" s="2">
        <v>3.768963E-05</v>
      </c>
      <c r="C38" s="2">
        <v>-4.863892E-05</v>
      </c>
      <c r="D38" s="2">
        <v>-1.696443E-05</v>
      </c>
      <c r="E38" s="2">
        <v>3.772189E-05</v>
      </c>
      <c r="F38" s="2">
        <v>0</v>
      </c>
      <c r="G38" s="2">
        <v>0.0002027357</v>
      </c>
    </row>
    <row r="39" spans="1:7" ht="12.75" thickBot="1">
      <c r="A39" s="4" t="s">
        <v>53</v>
      </c>
      <c r="B39" s="2">
        <v>0.0002837637</v>
      </c>
      <c r="C39" s="2">
        <v>-0.0001817496</v>
      </c>
      <c r="D39" s="2">
        <v>-0.0002113954</v>
      </c>
      <c r="E39" s="2">
        <v>6.286918E-05</v>
      </c>
      <c r="F39" s="2">
        <v>0.0002882732</v>
      </c>
      <c r="G39" s="2">
        <v>0.0004322757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3.11742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0.003752</v>
      </c>
      <c r="D4">
        <v>0.003751</v>
      </c>
      <c r="E4">
        <v>0.003752</v>
      </c>
      <c r="F4">
        <v>0.002083</v>
      </c>
      <c r="G4">
        <v>0.011695</v>
      </c>
    </row>
    <row r="5" spans="1:7" ht="12.75">
      <c r="A5" t="s">
        <v>13</v>
      </c>
      <c r="B5">
        <v>10.968601</v>
      </c>
      <c r="C5">
        <v>5.749306</v>
      </c>
      <c r="D5">
        <v>-1.087811</v>
      </c>
      <c r="E5">
        <v>-5.969924</v>
      </c>
      <c r="F5">
        <v>-9.586127</v>
      </c>
      <c r="G5">
        <v>3.553037</v>
      </c>
    </row>
    <row r="6" spans="1:7" ht="12.75">
      <c r="A6" t="s">
        <v>14</v>
      </c>
      <c r="B6" s="53">
        <v>-18.50803</v>
      </c>
      <c r="C6" s="53">
        <v>27.38174</v>
      </c>
      <c r="D6" s="53">
        <v>10.24962</v>
      </c>
      <c r="E6" s="53">
        <v>-22.63093</v>
      </c>
      <c r="F6" s="53">
        <v>-6.939937</v>
      </c>
      <c r="G6" s="53">
        <v>0.002276853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2.001391</v>
      </c>
      <c r="C8" s="53">
        <v>-5.204267</v>
      </c>
      <c r="D8" s="53">
        <v>-3.065191</v>
      </c>
      <c r="E8" s="53">
        <v>0.899551</v>
      </c>
      <c r="F8" s="53">
        <v>-1.0218</v>
      </c>
      <c r="G8" s="53">
        <v>-1.619677</v>
      </c>
    </row>
    <row r="9" spans="1:7" ht="12.75">
      <c r="A9" t="s">
        <v>17</v>
      </c>
      <c r="B9" s="53">
        <v>0.2930244</v>
      </c>
      <c r="C9" s="53">
        <v>-0.3557604</v>
      </c>
      <c r="D9" s="53">
        <v>-0.6414603</v>
      </c>
      <c r="E9" s="53">
        <v>-0.4561134</v>
      </c>
      <c r="F9" s="53">
        <v>-1.982688</v>
      </c>
      <c r="G9" s="53">
        <v>-0.5720526</v>
      </c>
    </row>
    <row r="10" spans="1:7" ht="12.75">
      <c r="A10" t="s">
        <v>18</v>
      </c>
      <c r="B10" s="53">
        <v>-0.5325477</v>
      </c>
      <c r="C10" s="53">
        <v>1.27374</v>
      </c>
      <c r="D10" s="53">
        <v>1.134598</v>
      </c>
      <c r="E10" s="53">
        <v>0.07470877</v>
      </c>
      <c r="F10" s="53">
        <v>-0.537978</v>
      </c>
      <c r="G10" s="53">
        <v>0.4483987</v>
      </c>
    </row>
    <row r="11" spans="1:7" ht="12.75">
      <c r="A11" t="s">
        <v>19</v>
      </c>
      <c r="B11" s="53">
        <v>3.678305</v>
      </c>
      <c r="C11" s="53">
        <v>3.348222</v>
      </c>
      <c r="D11" s="53">
        <v>3.293355</v>
      </c>
      <c r="E11" s="53">
        <v>2.548011</v>
      </c>
      <c r="F11" s="53">
        <v>13.98962</v>
      </c>
      <c r="G11" s="53">
        <v>4.61154</v>
      </c>
    </row>
    <row r="12" spans="1:7" ht="12.75">
      <c r="A12" t="s">
        <v>20</v>
      </c>
      <c r="B12" s="53">
        <v>0.04232349</v>
      </c>
      <c r="C12" s="53">
        <v>-0.2160084</v>
      </c>
      <c r="D12" s="53">
        <v>-0.08494878</v>
      </c>
      <c r="E12" s="53">
        <v>0.03162282</v>
      </c>
      <c r="F12" s="53">
        <v>-0.4037653</v>
      </c>
      <c r="G12" s="53">
        <v>-0.1126007</v>
      </c>
    </row>
    <row r="13" spans="1:7" ht="12.75">
      <c r="A13" t="s">
        <v>21</v>
      </c>
      <c r="B13" s="53">
        <v>0.08567117</v>
      </c>
      <c r="C13" s="53">
        <v>-0.1853462</v>
      </c>
      <c r="D13" s="53">
        <v>-0.09377407</v>
      </c>
      <c r="E13" s="53">
        <v>0.005814859</v>
      </c>
      <c r="F13" s="53">
        <v>-0.1824892</v>
      </c>
      <c r="G13" s="53">
        <v>-0.07771643</v>
      </c>
    </row>
    <row r="14" spans="1:7" ht="12.75">
      <c r="A14" t="s">
        <v>22</v>
      </c>
      <c r="B14" s="53">
        <v>-0.0828476</v>
      </c>
      <c r="C14" s="53">
        <v>0.005653549</v>
      </c>
      <c r="D14" s="53">
        <v>0.04859477</v>
      </c>
      <c r="E14" s="53">
        <v>0.1170351</v>
      </c>
      <c r="F14" s="53">
        <v>0.1447989</v>
      </c>
      <c r="G14" s="53">
        <v>0.04855623</v>
      </c>
    </row>
    <row r="15" spans="1:7" ht="12.75">
      <c r="A15" t="s">
        <v>23</v>
      </c>
      <c r="B15" s="53">
        <v>-0.4104546</v>
      </c>
      <c r="C15" s="53">
        <v>-0.1767345</v>
      </c>
      <c r="D15" s="53">
        <v>-0.1419865</v>
      </c>
      <c r="E15" s="53">
        <v>-0.1883329</v>
      </c>
      <c r="F15" s="53">
        <v>-0.3256939</v>
      </c>
      <c r="G15" s="53">
        <v>-0.2248982</v>
      </c>
    </row>
    <row r="16" spans="1:7" ht="12.75">
      <c r="A16" t="s">
        <v>24</v>
      </c>
      <c r="B16" s="53">
        <v>-0.006809428</v>
      </c>
      <c r="C16" s="53">
        <v>0.04945372</v>
      </c>
      <c r="D16" s="53">
        <v>0.01380917</v>
      </c>
      <c r="E16" s="53">
        <v>-0.01159343</v>
      </c>
      <c r="F16" s="53">
        <v>-0.07824644</v>
      </c>
      <c r="G16" s="53">
        <v>0.0009917312</v>
      </c>
    </row>
    <row r="17" spans="1:7" ht="12.75">
      <c r="A17" t="s">
        <v>25</v>
      </c>
      <c r="B17" s="53">
        <v>-0.005801985</v>
      </c>
      <c r="C17" s="53">
        <v>0.003595972</v>
      </c>
      <c r="D17" s="53">
        <v>-0.006003472</v>
      </c>
      <c r="E17" s="53">
        <v>0.01545862</v>
      </c>
      <c r="F17" s="53">
        <v>-0.009531457</v>
      </c>
      <c r="G17" s="53">
        <v>0.00102855</v>
      </c>
    </row>
    <row r="18" spans="1:7" ht="12.75">
      <c r="A18" t="s">
        <v>26</v>
      </c>
      <c r="B18" s="53">
        <v>0.009629454</v>
      </c>
      <c r="C18" s="53">
        <v>0.01055354</v>
      </c>
      <c r="D18" s="53">
        <v>0.01241984</v>
      </c>
      <c r="E18" s="53">
        <v>0.03052564</v>
      </c>
      <c r="F18" s="53">
        <v>0.0148035</v>
      </c>
      <c r="G18" s="53">
        <v>0.01623684</v>
      </c>
    </row>
    <row r="19" spans="1:7" ht="12.75">
      <c r="A19" t="s">
        <v>27</v>
      </c>
      <c r="B19" s="53">
        <v>-0.2080582</v>
      </c>
      <c r="C19" s="53">
        <v>-0.193264</v>
      </c>
      <c r="D19" s="53">
        <v>-0.1986357</v>
      </c>
      <c r="E19" s="53">
        <v>-0.1836005</v>
      </c>
      <c r="F19" s="53">
        <v>-0.1482287</v>
      </c>
      <c r="G19" s="53">
        <v>-0.1883566</v>
      </c>
    </row>
    <row r="20" spans="1:7" ht="12.75">
      <c r="A20" t="s">
        <v>28</v>
      </c>
      <c r="B20" s="53">
        <v>0.004178586</v>
      </c>
      <c r="C20" s="53">
        <v>0.0009465811</v>
      </c>
      <c r="D20" s="53">
        <v>-0.003722964</v>
      </c>
      <c r="E20" s="53">
        <v>0.003445608</v>
      </c>
      <c r="F20" s="53">
        <v>-0.00619729</v>
      </c>
      <c r="G20" s="53">
        <v>-6.160276E-05</v>
      </c>
    </row>
    <row r="21" spans="1:7" ht="12.75">
      <c r="A21" t="s">
        <v>29</v>
      </c>
      <c r="B21" s="53">
        <v>-167.4063</v>
      </c>
      <c r="C21" s="53">
        <v>107.2405</v>
      </c>
      <c r="D21" s="53">
        <v>124.3285</v>
      </c>
      <c r="E21" s="53">
        <v>-36.71692</v>
      </c>
      <c r="F21" s="53">
        <v>-169.5017</v>
      </c>
      <c r="G21" s="53">
        <v>7.327178E-06</v>
      </c>
    </row>
    <row r="22" spans="1:7" ht="12.75">
      <c r="A22" t="s">
        <v>30</v>
      </c>
      <c r="B22" s="53">
        <v>219.4072</v>
      </c>
      <c r="C22" s="53">
        <v>114.9912</v>
      </c>
      <c r="D22" s="53">
        <v>-21.75624</v>
      </c>
      <c r="E22" s="53">
        <v>-119.4041</v>
      </c>
      <c r="F22" s="53">
        <v>-191.746</v>
      </c>
      <c r="G22" s="53">
        <v>0</v>
      </c>
    </row>
    <row r="23" spans="1:7" ht="12.75">
      <c r="A23" t="s">
        <v>31</v>
      </c>
      <c r="B23" s="53">
        <v>0.4282564</v>
      </c>
      <c r="C23" s="53">
        <v>-1.058882</v>
      </c>
      <c r="D23" s="53">
        <v>-2.482398</v>
      </c>
      <c r="E23" s="53">
        <v>-0.4044378</v>
      </c>
      <c r="F23" s="53">
        <v>9.472092</v>
      </c>
      <c r="G23" s="53">
        <v>0.3779534</v>
      </c>
    </row>
    <row r="24" spans="1:7" ht="12.75">
      <c r="A24" t="s">
        <v>32</v>
      </c>
      <c r="B24" s="53">
        <v>5.219119</v>
      </c>
      <c r="C24" s="53">
        <v>-0.9737952</v>
      </c>
      <c r="D24" s="53">
        <v>0.8196127</v>
      </c>
      <c r="E24" s="53">
        <v>1.552828</v>
      </c>
      <c r="F24" s="53">
        <v>2.490787</v>
      </c>
      <c r="G24" s="53">
        <v>1.424545</v>
      </c>
    </row>
    <row r="25" spans="1:7" ht="12.75">
      <c r="A25" t="s">
        <v>33</v>
      </c>
      <c r="B25" s="53">
        <v>-0.2891448</v>
      </c>
      <c r="C25" s="53">
        <v>-0.6472595</v>
      </c>
      <c r="D25" s="53">
        <v>-0.6881105</v>
      </c>
      <c r="E25" s="53">
        <v>-0.4834351</v>
      </c>
      <c r="F25" s="53">
        <v>-1.730701</v>
      </c>
      <c r="G25" s="53">
        <v>-0.7105272</v>
      </c>
    </row>
    <row r="26" spans="1:7" ht="12.75">
      <c r="A26" t="s">
        <v>34</v>
      </c>
      <c r="B26" s="53">
        <v>1.395972</v>
      </c>
      <c r="C26" s="53">
        <v>1.209882</v>
      </c>
      <c r="D26" s="53">
        <v>0.5061984</v>
      </c>
      <c r="E26" s="53">
        <v>0.3910047</v>
      </c>
      <c r="F26" s="53">
        <v>1.793689</v>
      </c>
      <c r="G26" s="53">
        <v>0.9487338</v>
      </c>
    </row>
    <row r="27" spans="1:7" ht="12.75">
      <c r="A27" t="s">
        <v>35</v>
      </c>
      <c r="B27" s="53">
        <v>0.1475486</v>
      </c>
      <c r="C27" s="53">
        <v>0.3144008</v>
      </c>
      <c r="D27" s="53">
        <v>0.03170288</v>
      </c>
      <c r="E27" s="53">
        <v>-0.1055346</v>
      </c>
      <c r="F27" s="53">
        <v>0.3537016</v>
      </c>
      <c r="G27" s="53">
        <v>0.1264672</v>
      </c>
    </row>
    <row r="28" spans="1:7" ht="12.75">
      <c r="A28" t="s">
        <v>36</v>
      </c>
      <c r="B28" s="53">
        <v>0.4530369</v>
      </c>
      <c r="C28" s="53">
        <v>-0.2048238</v>
      </c>
      <c r="D28" s="53">
        <v>-0.1055755</v>
      </c>
      <c r="E28" s="53">
        <v>-0.2377404</v>
      </c>
      <c r="F28" s="53">
        <v>-0.005929046</v>
      </c>
      <c r="G28" s="53">
        <v>-0.06708974</v>
      </c>
    </row>
    <row r="29" spans="1:7" ht="12.75">
      <c r="A29" t="s">
        <v>37</v>
      </c>
      <c r="B29" s="53">
        <v>0.0849295</v>
      </c>
      <c r="C29" s="53">
        <v>-0.07445221</v>
      </c>
      <c r="D29" s="53">
        <v>-0.06724467</v>
      </c>
      <c r="E29" s="53">
        <v>-0.06738025</v>
      </c>
      <c r="F29" s="53">
        <v>-0.0242475</v>
      </c>
      <c r="G29" s="53">
        <v>-0.0412389</v>
      </c>
    </row>
    <row r="30" spans="1:7" ht="12.75">
      <c r="A30" t="s">
        <v>38</v>
      </c>
      <c r="B30" s="53">
        <v>0.08393116</v>
      </c>
      <c r="C30" s="53">
        <v>0.06418572</v>
      </c>
      <c r="D30" s="53">
        <v>0.009746268</v>
      </c>
      <c r="E30" s="53">
        <v>0.007365631</v>
      </c>
      <c r="F30" s="53">
        <v>0.347265</v>
      </c>
      <c r="G30" s="53">
        <v>0.07807214</v>
      </c>
    </row>
    <row r="31" spans="1:7" ht="12.75">
      <c r="A31" t="s">
        <v>39</v>
      </c>
      <c r="B31" s="53">
        <v>0.01641214</v>
      </c>
      <c r="C31" s="53">
        <v>0.02328837</v>
      </c>
      <c r="D31" s="53">
        <v>0.03272664</v>
      </c>
      <c r="E31" s="53">
        <v>0.01235326</v>
      </c>
      <c r="F31" s="53">
        <v>0.01800868</v>
      </c>
      <c r="G31" s="53">
        <v>0.02122723</v>
      </c>
    </row>
    <row r="32" spans="1:7" ht="12.75">
      <c r="A32" t="s">
        <v>40</v>
      </c>
      <c r="B32" s="53">
        <v>0.02242907</v>
      </c>
      <c r="C32" s="53">
        <v>-0.01668863</v>
      </c>
      <c r="D32" s="53">
        <v>-0.01041193</v>
      </c>
      <c r="E32" s="53">
        <v>-0.02775965</v>
      </c>
      <c r="F32" s="53">
        <v>-0.0172693</v>
      </c>
      <c r="G32" s="53">
        <v>-0.0122579</v>
      </c>
    </row>
    <row r="33" spans="1:7" ht="12.75">
      <c r="A33" t="s">
        <v>41</v>
      </c>
      <c r="B33" s="53">
        <v>0.1032723</v>
      </c>
      <c r="C33" s="53">
        <v>0.03354707</v>
      </c>
      <c r="D33" s="53">
        <v>0.02187506</v>
      </c>
      <c r="E33" s="53">
        <v>0.05179577</v>
      </c>
      <c r="F33" s="53">
        <v>0.04705431</v>
      </c>
      <c r="G33" s="53">
        <v>0.04702808</v>
      </c>
    </row>
    <row r="34" spans="1:7" ht="12.75">
      <c r="A34" t="s">
        <v>42</v>
      </c>
      <c r="B34" s="53">
        <v>-0.04133114</v>
      </c>
      <c r="C34" s="53">
        <v>-0.01066219</v>
      </c>
      <c r="D34" s="53">
        <v>-0.001851094</v>
      </c>
      <c r="E34" s="53">
        <v>0.006626236</v>
      </c>
      <c r="F34" s="53">
        <v>-0.005798457</v>
      </c>
      <c r="G34" s="53">
        <v>-0.008192509</v>
      </c>
    </row>
    <row r="35" spans="1:7" ht="12.75">
      <c r="A35" t="s">
        <v>43</v>
      </c>
      <c r="B35" s="53">
        <v>0.001864886</v>
      </c>
      <c r="C35" s="53">
        <v>-0.00179773</v>
      </c>
      <c r="D35" s="53">
        <v>0.001366731</v>
      </c>
      <c r="E35" s="53">
        <v>-0.001652279</v>
      </c>
      <c r="F35" s="53">
        <v>-0.001602083</v>
      </c>
      <c r="G35" s="53">
        <v>-0.0004453491</v>
      </c>
    </row>
    <row r="36" spans="1:6" ht="12.75">
      <c r="A36" t="s">
        <v>44</v>
      </c>
      <c r="B36" s="53">
        <v>21.38367</v>
      </c>
      <c r="C36" s="53">
        <v>21.38367</v>
      </c>
      <c r="D36" s="53">
        <v>21.39282</v>
      </c>
      <c r="E36" s="53">
        <v>21.39282</v>
      </c>
      <c r="F36" s="53">
        <v>21.40198</v>
      </c>
    </row>
    <row r="37" spans="1:6" ht="12.75">
      <c r="A37" t="s">
        <v>45</v>
      </c>
      <c r="B37" s="53">
        <v>0.3545125</v>
      </c>
      <c r="C37" s="53">
        <v>0.3336589</v>
      </c>
      <c r="D37" s="53">
        <v>0.3265381</v>
      </c>
      <c r="E37" s="53">
        <v>0.3214518</v>
      </c>
      <c r="F37" s="53">
        <v>0.3178914</v>
      </c>
    </row>
    <row r="38" spans="1:7" ht="12.75">
      <c r="A38" t="s">
        <v>54</v>
      </c>
      <c r="B38" s="53">
        <v>3.768963E-05</v>
      </c>
      <c r="C38" s="53">
        <v>-4.863892E-05</v>
      </c>
      <c r="D38" s="53">
        <v>-1.696443E-05</v>
      </c>
      <c r="E38" s="53">
        <v>3.772189E-05</v>
      </c>
      <c r="F38" s="53">
        <v>0</v>
      </c>
      <c r="G38" s="53">
        <v>0.0002027357</v>
      </c>
    </row>
    <row r="39" spans="1:7" ht="12.75">
      <c r="A39" t="s">
        <v>55</v>
      </c>
      <c r="B39" s="53">
        <v>0.0002837637</v>
      </c>
      <c r="C39" s="53">
        <v>-0.0001817496</v>
      </c>
      <c r="D39" s="53">
        <v>-0.0002113954</v>
      </c>
      <c r="E39" s="53">
        <v>6.286918E-05</v>
      </c>
      <c r="F39" s="53">
        <v>0.0002882732</v>
      </c>
      <c r="G39" s="53">
        <v>0.0004322757</v>
      </c>
    </row>
    <row r="40" spans="2:5" ht="12.75">
      <c r="B40" t="s">
        <v>46</v>
      </c>
      <c r="C40">
        <v>-0.003752</v>
      </c>
      <c r="D40" t="s">
        <v>47</v>
      </c>
      <c r="E40">
        <v>3.11742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3.768963247476976E-05</v>
      </c>
      <c r="C50">
        <f>-0.017/(C7*C7+C22*C22)*(C21*C22+C6*C7)</f>
        <v>-4.863891783074293E-05</v>
      </c>
      <c r="D50">
        <f>-0.017/(D7*D7+D22*D22)*(D21*D22+D6*D7)</f>
        <v>-1.6964437185131666E-05</v>
      </c>
      <c r="E50">
        <f>-0.017/(E7*E7+E22*E22)*(E21*E22+E6*E7)</f>
        <v>3.772189722734531E-05</v>
      </c>
      <c r="F50">
        <f>-0.017/(F7*F7+F22*F22)*(F21*F22+F6*F7)</f>
        <v>6.2703710976283305E-06</v>
      </c>
      <c r="G50">
        <f>(B50*B$4+C50*C$4+D50*D$4+E50*E$4+F50*F$4)/SUM(B$4:F$4)</f>
        <v>-4.122782803915627E-07</v>
      </c>
    </row>
    <row r="51" spans="1:7" ht="12.75">
      <c r="A51" t="s">
        <v>58</v>
      </c>
      <c r="B51">
        <f>-0.017/(B7*B7+B22*B22)*(B21*B7-B6*B22)</f>
        <v>0.00028376377232696814</v>
      </c>
      <c r="C51">
        <f>-0.017/(C7*C7+C22*C22)*(C21*C7-C6*C22)</f>
        <v>-0.0001817495452471942</v>
      </c>
      <c r="D51">
        <f>-0.017/(D7*D7+D22*D22)*(D21*D7-D6*D22)</f>
        <v>-0.00021139535823668648</v>
      </c>
      <c r="E51">
        <f>-0.017/(E7*E7+E22*E22)*(E21*E7-E6*E22)</f>
        <v>6.286917891887238E-05</v>
      </c>
      <c r="F51">
        <f>-0.017/(F7*F7+F22*F22)*(F21*F7-F6*F22)</f>
        <v>0.0002882731218576486</v>
      </c>
      <c r="G51">
        <f>(B51*B$4+C51*C$4+D51*D$4+E51*E$4+F51*F$4)/SUM(B$4:F$4)</f>
        <v>1.428819911580995E-07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9999.994577416428</v>
      </c>
      <c r="C62">
        <f>C7+(2/0.017)*(C8*C50-C23*C51)</f>
        <v>10000.007138658002</v>
      </c>
      <c r="D62">
        <f>D7+(2/0.017)*(D8*D50-D23*D51)</f>
        <v>9999.944380214787</v>
      </c>
      <c r="E62">
        <f>E7+(2/0.017)*(E8*E50-E23*E51)</f>
        <v>10000.006983463856</v>
      </c>
      <c r="F62">
        <f>F7+(2/0.017)*(F8*F50-F23*F51)</f>
        <v>9999.678005106289</v>
      </c>
    </row>
    <row r="63" spans="1:6" ht="12.75">
      <c r="A63" t="s">
        <v>66</v>
      </c>
      <c r="B63">
        <f>B8+(3/0.017)*(B9*B50-B24*B51)</f>
        <v>1.7419875446374329</v>
      </c>
      <c r="C63">
        <f>C8+(3/0.017)*(C9*C50-C24*C51)</f>
        <v>-5.232446358923682</v>
      </c>
      <c r="D63">
        <f>D8+(3/0.017)*(D9*D50-D24*D51)</f>
        <v>-3.032694941182716</v>
      </c>
      <c r="E63">
        <f>E8+(3/0.017)*(E9*E50-E24*E51)</f>
        <v>0.8792867969127559</v>
      </c>
      <c r="F63">
        <f>F8+(3/0.017)*(F9*F50-F24*F51)</f>
        <v>-1.1507045530417521</v>
      </c>
    </row>
    <row r="64" spans="1:6" ht="12.75">
      <c r="A64" t="s">
        <v>67</v>
      </c>
      <c r="B64">
        <f>B9+(4/0.017)*(B10*B50-B25*B51)</f>
        <v>0.3076072922608101</v>
      </c>
      <c r="C64">
        <f>C9+(4/0.017)*(C10*C50-C25*C51)</f>
        <v>-0.39801744823050744</v>
      </c>
      <c r="D64">
        <f>D9+(4/0.017)*(D10*D50-D25*D51)</f>
        <v>-0.6802158722718357</v>
      </c>
      <c r="E64">
        <f>E9+(4/0.017)*(E10*E50-E25*E51)</f>
        <v>-0.44829897074318015</v>
      </c>
      <c r="F64">
        <f>F9+(4/0.017)*(F10*F50-F25*F51)</f>
        <v>-1.8660900568071073</v>
      </c>
    </row>
    <row r="65" spans="1:6" ht="12.75">
      <c r="A65" t="s">
        <v>68</v>
      </c>
      <c r="B65">
        <f>B10+(5/0.017)*(B11*B50-B26*B51)</f>
        <v>-0.6082807344713865</v>
      </c>
      <c r="C65">
        <f>C10+(5/0.017)*(C11*C50-C26*C51)</f>
        <v>1.2905169436957884</v>
      </c>
      <c r="D65">
        <f>D10+(5/0.017)*(D11*D50-D26*D51)</f>
        <v>1.1496386112002936</v>
      </c>
      <c r="E65">
        <f>E10+(5/0.017)*(E11*E50-E26*E51)</f>
        <v>0.09574808312756626</v>
      </c>
      <c r="F65">
        <f>F10+(5/0.017)*(F11*F50-F26*F51)</f>
        <v>-0.6642580643402707</v>
      </c>
    </row>
    <row r="66" spans="1:6" ht="12.75">
      <c r="A66" t="s">
        <v>69</v>
      </c>
      <c r="B66">
        <f>B11+(6/0.017)*(B12*B50-B27*B51)</f>
        <v>3.6640907209807954</v>
      </c>
      <c r="C66">
        <f>C11+(6/0.017)*(C12*C50-C27*C51)</f>
        <v>3.3720979825566015</v>
      </c>
      <c r="D66">
        <f>D11+(6/0.017)*(D12*D50-D27*D51)</f>
        <v>3.2962289823236466</v>
      </c>
      <c r="E66">
        <f>E11+(6/0.017)*(E12*E50-E27*E51)</f>
        <v>2.550773734029039</v>
      </c>
      <c r="F66">
        <f>F11+(6/0.017)*(F12*F50-F27*F51)</f>
        <v>13.952739615515744</v>
      </c>
    </row>
    <row r="67" spans="1:6" ht="12.75">
      <c r="A67" t="s">
        <v>70</v>
      </c>
      <c r="B67">
        <f>B12+(7/0.017)*(B13*B50-B28*B51)</f>
        <v>-0.009281557873783736</v>
      </c>
      <c r="C67">
        <f>C12+(7/0.017)*(C13*C50-C28*C51)</f>
        <v>-0.2276249386703725</v>
      </c>
      <c r="D67">
        <f>D12+(7/0.017)*(D13*D50-D28*D51)</f>
        <v>-0.09348356966257983</v>
      </c>
      <c r="E67">
        <f>E12+(7/0.017)*(E13*E50-E28*E51)</f>
        <v>0.03786759875306098</v>
      </c>
      <c r="F67">
        <f>F12+(7/0.017)*(F13*F50-F28*F51)</f>
        <v>-0.4035326901668683</v>
      </c>
    </row>
    <row r="68" spans="1:6" ht="12.75">
      <c r="A68" t="s">
        <v>71</v>
      </c>
      <c r="B68">
        <f>B13+(8/0.017)*(B14*B50-B29*B51)</f>
        <v>0.07286062369540708</v>
      </c>
      <c r="C68">
        <f>C13+(8/0.017)*(C14*C50-C29*C51)</f>
        <v>-0.1918434413248996</v>
      </c>
      <c r="D68">
        <f>D13+(8/0.017)*(D14*D50-D29*D51)</f>
        <v>-0.10085152601286997</v>
      </c>
      <c r="E68">
        <f>E13+(8/0.017)*(E14*E50-E29*E51)</f>
        <v>0.00988588347390138</v>
      </c>
      <c r="F68">
        <f>F13+(8/0.017)*(F14*F50-F29*F51)</f>
        <v>-0.17877256688951917</v>
      </c>
    </row>
    <row r="69" spans="1:6" ht="12.75">
      <c r="A69" t="s">
        <v>72</v>
      </c>
      <c r="B69">
        <f>B14+(9/0.017)*(B15*B50-B30*B51)</f>
        <v>-0.10364633825827133</v>
      </c>
      <c r="C69">
        <f>C14+(9/0.017)*(C15*C50-C30*C51)</f>
        <v>0.016380437364852386</v>
      </c>
      <c r="D69">
        <f>D14+(9/0.017)*(D15*D50-D30*D51)</f>
        <v>0.05096073069890924</v>
      </c>
      <c r="E69">
        <f>E14+(9/0.017)*(E15*E50-E30*E51)</f>
        <v>0.11302885827978497</v>
      </c>
      <c r="F69">
        <f>F14+(9/0.017)*(F15*F50-F30*F51)</f>
        <v>0.09071981261693109</v>
      </c>
    </row>
    <row r="70" spans="1:6" ht="12.75">
      <c r="A70" t="s">
        <v>73</v>
      </c>
      <c r="B70">
        <f>B15+(10/0.017)*(B16*B50-B31*B51)</f>
        <v>-0.41334507976296575</v>
      </c>
      <c r="C70">
        <f>C15+(10/0.017)*(C16*C50-C31*C51)</f>
        <v>-0.17565963221556244</v>
      </c>
      <c r="D70">
        <f>D15+(10/0.017)*(D16*D50-D31*D51)</f>
        <v>-0.13805473824138864</v>
      </c>
      <c r="E70">
        <f>E15+(10/0.017)*(E16*E50-E31*E51)</f>
        <v>-0.18904699734596692</v>
      </c>
      <c r="F70">
        <f>F15+(10/0.017)*(F16*F50-F31*F51)</f>
        <v>-0.3290362838941198</v>
      </c>
    </row>
    <row r="71" spans="1:6" ht="12.75">
      <c r="A71" t="s">
        <v>74</v>
      </c>
      <c r="B71">
        <f>B16+(11/0.017)*(B17*B50-B32*B51)</f>
        <v>-0.011069166479285726</v>
      </c>
      <c r="C71">
        <f>C16+(11/0.017)*(C17*C50-C32*C51)</f>
        <v>0.04737791964122284</v>
      </c>
      <c r="D71">
        <f>D16+(11/0.017)*(D17*D50-D32*D51)</f>
        <v>0.01245087178616855</v>
      </c>
      <c r="E71">
        <f>E16+(11/0.017)*(E17*E50-E32*E51)</f>
        <v>-0.01008684743221115</v>
      </c>
      <c r="F71">
        <f>F16+(11/0.017)*(F17*F50-F32*F51)</f>
        <v>-0.07506387519065545</v>
      </c>
    </row>
    <row r="72" spans="1:6" ht="12.75">
      <c r="A72" t="s">
        <v>75</v>
      </c>
      <c r="B72">
        <f>B17+(12/0.017)*(B18*B50-B33*B51)</f>
        <v>-0.026231636888957396</v>
      </c>
      <c r="C72">
        <f>C17+(12/0.017)*(C18*C50-C33*C51)</f>
        <v>0.007537514554347528</v>
      </c>
      <c r="D72">
        <f>D17+(12/0.017)*(D18*D50-D33*D51)</f>
        <v>-0.0028879963179155583</v>
      </c>
      <c r="E72">
        <f>E17+(12/0.017)*(E18*E50-E33*E51)</f>
        <v>0.01397282766365283</v>
      </c>
      <c r="F72">
        <f>F17+(12/0.017)*(F18*F50-F33*F51)</f>
        <v>-0.019040870695539176</v>
      </c>
    </row>
    <row r="73" spans="1:6" ht="12.75">
      <c r="A73" t="s">
        <v>76</v>
      </c>
      <c r="B73">
        <f>B18+(13/0.017)*(B19*B50-B34*B51)</f>
        <v>0.01260159284852675</v>
      </c>
      <c r="C73">
        <f>C18+(13/0.017)*(C19*C50-C34*C51)</f>
        <v>0.01626000748314234</v>
      </c>
      <c r="D73">
        <f>D18+(13/0.017)*(D19*D50-D34*D51)</f>
        <v>0.014697463075852553</v>
      </c>
      <c r="E73">
        <f>E18+(13/0.017)*(E19*E50-E34*E51)</f>
        <v>0.024910905428769736</v>
      </c>
      <c r="F73">
        <f>F18+(13/0.017)*(F19*F50-F34*F51)</f>
        <v>0.015370980852080477</v>
      </c>
    </row>
    <row r="74" spans="1:6" ht="12.75">
      <c r="A74" t="s">
        <v>77</v>
      </c>
      <c r="B74">
        <f>B19+(14/0.017)*(B20*B50-B35*B51)</f>
        <v>-0.2083643040011775</v>
      </c>
      <c r="C74">
        <f>C19+(14/0.017)*(C20*C50-C35*C51)</f>
        <v>-0.1935709930626167</v>
      </c>
      <c r="D74">
        <f>D19+(14/0.017)*(D20*D50-D35*D51)</f>
        <v>-0.1983457529355352</v>
      </c>
      <c r="E74">
        <f>E19+(14/0.017)*(E20*E50-E35*E51)</f>
        <v>-0.18340791575711102</v>
      </c>
      <c r="F74">
        <f>F19+(14/0.017)*(F20*F50-F35*F51)</f>
        <v>-0.14788036504488256</v>
      </c>
    </row>
    <row r="75" spans="1:6" ht="12.75">
      <c r="A75" t="s">
        <v>78</v>
      </c>
      <c r="B75" s="53">
        <f>B20</f>
        <v>0.004178586</v>
      </c>
      <c r="C75" s="53">
        <f>C20</f>
        <v>0.0009465811</v>
      </c>
      <c r="D75" s="53">
        <f>D20</f>
        <v>-0.003722964</v>
      </c>
      <c r="E75" s="53">
        <f>E20</f>
        <v>0.003445608</v>
      </c>
      <c r="F75" s="53">
        <f>F20</f>
        <v>-0.00619729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219.47591330428025</v>
      </c>
      <c r="C82">
        <f>C22+(2/0.017)*(C8*C51+C23*C50)</f>
        <v>115.10853835708065</v>
      </c>
      <c r="D82">
        <f>D22+(2/0.017)*(D8*D51+D23*D50)</f>
        <v>-21.675054160653133</v>
      </c>
      <c r="E82">
        <f>E22+(2/0.017)*(E8*E51+E23*E50)</f>
        <v>-119.39924142686597</v>
      </c>
      <c r="F82">
        <f>F22+(2/0.017)*(F8*F51+F23*F50)</f>
        <v>-191.77366634635334</v>
      </c>
    </row>
    <row r="83" spans="1:6" ht="12.75">
      <c r="A83" t="s">
        <v>81</v>
      </c>
      <c r="B83">
        <f>B23+(3/0.017)*(B9*B51+B24*B50)</f>
        <v>0.47764282107292955</v>
      </c>
      <c r="C83">
        <f>C23+(3/0.017)*(C9*C51+C24*C50)</f>
        <v>-1.0391131231234592</v>
      </c>
      <c r="D83">
        <f>D23+(3/0.017)*(D9*D51+D24*D50)</f>
        <v>-2.460921977338619</v>
      </c>
      <c r="E83">
        <f>E23+(3/0.017)*(E9*E51+E24*E50)</f>
        <v>-0.3991613041277914</v>
      </c>
      <c r="F83">
        <f>F23+(3/0.017)*(F9*F51+F24*F50)</f>
        <v>9.373985382244491</v>
      </c>
    </row>
    <row r="84" spans="1:6" ht="12.75">
      <c r="A84" t="s">
        <v>82</v>
      </c>
      <c r="B84">
        <f>B24+(4/0.017)*(B10*B51+B25*B50)</f>
        <v>5.180997704578814</v>
      </c>
      <c r="C84">
        <f>C24+(4/0.017)*(C10*C51+C25*C50)</f>
        <v>-1.0208586503829395</v>
      </c>
      <c r="D84">
        <f>D24+(4/0.017)*(D10*D51+D25*D50)</f>
        <v>0.7659243839268356</v>
      </c>
      <c r="E84">
        <f>E24+(4/0.017)*(E10*E51+E25*E50)</f>
        <v>1.5496423034987408</v>
      </c>
      <c r="F84">
        <f>F24+(4/0.017)*(F10*F51+F25*F50)</f>
        <v>2.4517430623341716</v>
      </c>
    </row>
    <row r="85" spans="1:6" ht="12.75">
      <c r="A85" t="s">
        <v>83</v>
      </c>
      <c r="B85">
        <f>B25+(5/0.017)*(B11*B51+B26*B50)</f>
        <v>0.03332089829241702</v>
      </c>
      <c r="C85">
        <f>C25+(5/0.017)*(C11*C51+C26*C50)</f>
        <v>-0.8435492579616312</v>
      </c>
      <c r="D85">
        <f>D25+(5/0.017)*(D11*D51+D26*D50)</f>
        <v>-0.8954008914663519</v>
      </c>
      <c r="E85">
        <f>E25+(5/0.017)*(E11*E51+E26*E50)</f>
        <v>-0.431981923954393</v>
      </c>
      <c r="F85">
        <f>F25+(5/0.017)*(F11*F51+F26*F50)</f>
        <v>-0.5412661392159024</v>
      </c>
    </row>
    <row r="86" spans="1:6" ht="12.75">
      <c r="A86" t="s">
        <v>84</v>
      </c>
      <c r="B86">
        <f>B26+(6/0.017)*(B12*B51+B27*B50)</f>
        <v>1.4021735031835092</v>
      </c>
      <c r="C86">
        <f>C26+(6/0.017)*(C12*C51+C27*C50)</f>
        <v>1.2183410519267484</v>
      </c>
      <c r="D86">
        <f>D26+(6/0.017)*(D12*D51+D27*D50)</f>
        <v>0.5123466198577136</v>
      </c>
      <c r="E86">
        <f>E26+(6/0.017)*(E12*E51+E27*E50)</f>
        <v>0.3903013360211895</v>
      </c>
      <c r="F86">
        <f>F26+(6/0.017)*(F12*F51+F27*F50)</f>
        <v>1.7533912906215419</v>
      </c>
    </row>
    <row r="87" spans="1:6" ht="12.75">
      <c r="A87" t="s">
        <v>85</v>
      </c>
      <c r="B87">
        <f>B27+(7/0.017)*(B13*B51+B28*B50)</f>
        <v>0.16458955179185988</v>
      </c>
      <c r="C87">
        <f>C27+(7/0.017)*(C13*C51+C28*C50)</f>
        <v>0.33237391581111364</v>
      </c>
      <c r="D87">
        <f>D27+(7/0.017)*(D13*D51+D28*D50)</f>
        <v>0.040602940259588646</v>
      </c>
      <c r="E87">
        <f>E27+(7/0.017)*(E13*E51+E28*E50)</f>
        <v>-0.10907678262782958</v>
      </c>
      <c r="F87">
        <f>F27+(7/0.017)*(F13*F51+F28*F50)</f>
        <v>0.3320246964143613</v>
      </c>
    </row>
    <row r="88" spans="1:6" ht="12.75">
      <c r="A88" t="s">
        <v>86</v>
      </c>
      <c r="B88">
        <f>B28+(8/0.017)*(B14*B51+B29*B50)</f>
        <v>0.44348010665272014</v>
      </c>
      <c r="C88">
        <f>C28+(8/0.017)*(C14*C51+C29*C50)</f>
        <v>-0.2036032141342473</v>
      </c>
      <c r="D88">
        <f>D28+(8/0.017)*(D14*D51+D29*D50)</f>
        <v>-0.10987288392109623</v>
      </c>
      <c r="E88">
        <f>E28+(8/0.017)*(E14*E51+E29*E50)</f>
        <v>-0.23547395775245397</v>
      </c>
      <c r="F88">
        <f>F28+(8/0.017)*(F14*F51+F29*F50)</f>
        <v>0.013642525821818227</v>
      </c>
    </row>
    <row r="89" spans="1:6" ht="12.75">
      <c r="A89" t="s">
        <v>87</v>
      </c>
      <c r="B89">
        <f>B29+(9/0.017)*(B15*B51+B30*B50)</f>
        <v>0.024942482363389362</v>
      </c>
      <c r="C89">
        <f>C29+(9/0.017)*(C15*C51+C30*C50)</f>
        <v>-0.05909953827108656</v>
      </c>
      <c r="D89">
        <f>D29+(9/0.017)*(D15*D51+D30*D50)</f>
        <v>-0.05144175683947175</v>
      </c>
      <c r="E89">
        <f>E29+(9/0.017)*(E15*E51+E30*E50)</f>
        <v>-0.07350156781748952</v>
      </c>
      <c r="F89">
        <f>F29+(9/0.017)*(F15*F51+F30*F50)</f>
        <v>-0.0728005501255279</v>
      </c>
    </row>
    <row r="90" spans="1:6" ht="12.75">
      <c r="A90" t="s">
        <v>88</v>
      </c>
      <c r="B90">
        <f>B30+(10/0.017)*(B16*B51+B31*B50)</f>
        <v>0.0831583944400327</v>
      </c>
      <c r="C90">
        <f>C30+(10/0.017)*(C16*C51+C31*C50)</f>
        <v>0.05823224221433882</v>
      </c>
      <c r="D90">
        <f>D30+(10/0.017)*(D16*D51+D31*D50)</f>
        <v>0.007702513019022517</v>
      </c>
      <c r="E90">
        <f>E30+(10/0.017)*(E16*E51+E31*E50)</f>
        <v>0.0072109951054054435</v>
      </c>
      <c r="F90">
        <f>F30+(10/0.017)*(F16*F51+F31*F50)</f>
        <v>0.33406298563148895</v>
      </c>
    </row>
    <row r="91" spans="1:6" ht="12.75">
      <c r="A91" t="s">
        <v>89</v>
      </c>
      <c r="B91">
        <f>B31+(11/0.017)*(B17*B51+B32*B50)</f>
        <v>0.01589381369406649</v>
      </c>
      <c r="C91">
        <f>C31+(11/0.017)*(C17*C51+C32*C50)</f>
        <v>0.02339070275900684</v>
      </c>
      <c r="D91">
        <f>D31+(11/0.017)*(D17*D51+D32*D50)</f>
        <v>0.03366211794777729</v>
      </c>
      <c r="E91">
        <f>E31+(11/0.017)*(E17*E51+E32*E50)</f>
        <v>0.012304552053221741</v>
      </c>
      <c r="F91">
        <f>F31+(11/0.017)*(F17*F51+F32*F50)</f>
        <v>0.01616071378628116</v>
      </c>
    </row>
    <row r="92" spans="1:6" ht="12.75">
      <c r="A92" t="s">
        <v>90</v>
      </c>
      <c r="B92">
        <f>B32+(12/0.017)*(B18*B51+B33*B50)</f>
        <v>0.027105388981868123</v>
      </c>
      <c r="C92">
        <f>C32+(12/0.017)*(C18*C51+C33*C50)</f>
        <v>-0.01919436713666371</v>
      </c>
      <c r="D92">
        <f>D32+(12/0.017)*(D18*D51+D33*D50)</f>
        <v>-0.01252717325223528</v>
      </c>
      <c r="E92">
        <f>E32+(12/0.017)*(E18*E51+E33*E50)</f>
        <v>-0.025025798257276962</v>
      </c>
      <c r="F92">
        <f>F32+(12/0.017)*(F18*F51+F33*F50)</f>
        <v>-0.014048712368332323</v>
      </c>
    </row>
    <row r="93" spans="1:6" ht="12.75">
      <c r="A93" t="s">
        <v>91</v>
      </c>
      <c r="B93">
        <f>B33+(13/0.017)*(B19*B51+B34*B50)</f>
        <v>0.0569333142802949</v>
      </c>
      <c r="C93">
        <f>C33+(13/0.017)*(C19*C51+C34*C50)</f>
        <v>0.06080443114396903</v>
      </c>
      <c r="D93">
        <f>D33+(13/0.017)*(D19*D51+D34*D50)</f>
        <v>0.05400958238022134</v>
      </c>
      <c r="E93">
        <f>E33+(13/0.017)*(E19*E51+E34*E50)</f>
        <v>0.04316005468358366</v>
      </c>
      <c r="F93">
        <f>F33+(13/0.017)*(F19*F51+F34*F50)</f>
        <v>0.014350356383758936</v>
      </c>
    </row>
    <row r="94" spans="1:6" ht="12.75">
      <c r="A94" t="s">
        <v>92</v>
      </c>
      <c r="B94">
        <f>B34+(14/0.017)*(B20*B51+B35*B50)</f>
        <v>-0.04029677207528236</v>
      </c>
      <c r="C94">
        <f>C34+(14/0.017)*(C20*C51+C35*C50)</f>
        <v>-0.010731861446939894</v>
      </c>
      <c r="D94">
        <f>D34+(14/0.017)*(D20*D51+D35*D50)</f>
        <v>-0.0012220563054133288</v>
      </c>
      <c r="E94">
        <f>E34+(14/0.017)*(E20*E51+E35*E50)</f>
        <v>0.00675330283887668</v>
      </c>
      <c r="F94">
        <f>F34+(14/0.017)*(F20*F51+F35*F50)</f>
        <v>-0.007277975180244085</v>
      </c>
    </row>
    <row r="95" spans="1:6" ht="12.75">
      <c r="A95" t="s">
        <v>93</v>
      </c>
      <c r="B95" s="53">
        <f>B35</f>
        <v>0.001864886</v>
      </c>
      <c r="C95" s="53">
        <f>C35</f>
        <v>-0.00179773</v>
      </c>
      <c r="D95" s="53">
        <f>D35</f>
        <v>0.001366731</v>
      </c>
      <c r="E95" s="53">
        <f>E35</f>
        <v>-0.001652279</v>
      </c>
      <c r="F95" s="53">
        <f>F35</f>
        <v>-0.001602083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66</v>
      </c>
      <c r="B103">
        <f>B63*10000/B62</f>
        <v>1.7419884892452493</v>
      </c>
      <c r="C103">
        <f>C63*10000/C62</f>
        <v>-5.232442623661842</v>
      </c>
      <c r="D103">
        <f>D63*10000/D62</f>
        <v>-3.0327118090606593</v>
      </c>
      <c r="E103">
        <f>E63*10000/E62</f>
        <v>0.8792861828664282</v>
      </c>
      <c r="F103">
        <f>F63*10000/F62</f>
        <v>-1.1507416063338742</v>
      </c>
      <c r="G103">
        <f>AVERAGE(C103:E103)</f>
        <v>-2.4619560832853575</v>
      </c>
      <c r="H103">
        <f>STDEV(C103:E103)</f>
        <v>3.095582146384721</v>
      </c>
      <c r="I103">
        <f>(B103*B4+C103*C4+D103*D4+E103*E4+F103*F4)/SUM(B4:F4)</f>
        <v>-1.678143736786908</v>
      </c>
      <c r="K103">
        <f>(LN(H103)+LN(H123))/2-LN(K114*K115^3)</f>
        <v>-3.2866468305081336</v>
      </c>
    </row>
    <row r="104" spans="1:11" ht="12.75">
      <c r="A104" t="s">
        <v>67</v>
      </c>
      <c r="B104">
        <f>B64*10000/B62</f>
        <v>0.3076074590635255</v>
      </c>
      <c r="C104">
        <f>C64*10000/C62</f>
        <v>-0.3980171640996661</v>
      </c>
      <c r="D104">
        <f>D64*10000/D62</f>
        <v>-0.68021965563895</v>
      </c>
      <c r="E104">
        <f>E64*10000/E62</f>
        <v>-0.44829865767543287</v>
      </c>
      <c r="F104">
        <f>F64*10000/F62</f>
        <v>-1.8661501458888947</v>
      </c>
      <c r="G104">
        <f>AVERAGE(C104:E104)</f>
        <v>-0.5088451591380163</v>
      </c>
      <c r="H104">
        <f>STDEV(C104:E104)</f>
        <v>0.1505289695947724</v>
      </c>
      <c r="I104">
        <f>(B104*B4+C104*C4+D104*D4+E104*E4+F104*F4)/SUM(B4:F4)</f>
        <v>-0.57190907943851</v>
      </c>
      <c r="K104">
        <f>(LN(H104)+LN(H124))/2-LN(K114*K115^4)</f>
        <v>-4.096182986225344</v>
      </c>
    </row>
    <row r="105" spans="1:11" ht="12.75">
      <c r="A105" t="s">
        <v>68</v>
      </c>
      <c r="B105">
        <f>B65*10000/B62</f>
        <v>-0.6082810643168771</v>
      </c>
      <c r="C105">
        <f>C65*10000/C62</f>
        <v>1.2905160224405354</v>
      </c>
      <c r="D105">
        <f>D65*10000/D62</f>
        <v>1.1496450055011214</v>
      </c>
      <c r="E105">
        <f>E65*10000/E62</f>
        <v>0.09574801626228517</v>
      </c>
      <c r="F105">
        <f>F65*10000/F62</f>
        <v>-0.6642794537994828</v>
      </c>
      <c r="G105">
        <f>AVERAGE(C105:E105)</f>
        <v>0.8453030147346473</v>
      </c>
      <c r="H105">
        <f>STDEV(C105:E105)</f>
        <v>0.6529438587310269</v>
      </c>
      <c r="I105">
        <f>(B105*B4+C105*C4+D105*D4+E105*E4+F105*F4)/SUM(B4:F4)</f>
        <v>0.4332128971118145</v>
      </c>
      <c r="K105">
        <f>(LN(H105)+LN(H125))/2-LN(K114*K115^5)</f>
        <v>-3.5944336512294055</v>
      </c>
    </row>
    <row r="106" spans="1:11" ht="12.75">
      <c r="A106" t="s">
        <v>69</v>
      </c>
      <c r="B106">
        <f>B66*10000/B62</f>
        <v>3.664092707865688</v>
      </c>
      <c r="C106">
        <f>C66*10000/C62</f>
        <v>3.372095575332895</v>
      </c>
      <c r="D106">
        <f>D66*10000/D62</f>
        <v>3.2962473159804193</v>
      </c>
      <c r="E106">
        <f>E66*10000/E62</f>
        <v>2.550771952706665</v>
      </c>
      <c r="F106">
        <f>F66*10000/F62</f>
        <v>13.953188901073458</v>
      </c>
      <c r="G106">
        <f>AVERAGE(C106:E106)</f>
        <v>3.073038281339993</v>
      </c>
      <c r="H106">
        <f>STDEV(C106:E106)</f>
        <v>0.4538830555658634</v>
      </c>
      <c r="I106">
        <f>(B106*B4+C106*C4+D106*D4+E106*E4+F106*F4)/SUM(B4:F4)</f>
        <v>4.611748939647585</v>
      </c>
      <c r="K106">
        <f>(LN(H106)+LN(H126))/2-LN(K114*K115^6)</f>
        <v>-2.9021444613182537</v>
      </c>
    </row>
    <row r="107" spans="1:11" ht="12.75">
      <c r="A107" t="s">
        <v>70</v>
      </c>
      <c r="B107">
        <f>B67*10000/B62</f>
        <v>-0.00928156290678879</v>
      </c>
      <c r="C107">
        <f>C67*10000/C62</f>
        <v>-0.22762477617682952</v>
      </c>
      <c r="D107">
        <f>D67*10000/D62</f>
        <v>-0.09348408961907838</v>
      </c>
      <c r="E107">
        <f>E67*10000/E62</f>
        <v>0.03786757230837872</v>
      </c>
      <c r="F107">
        <f>F67*10000/F62</f>
        <v>-0.4035456841318353</v>
      </c>
      <c r="G107">
        <f>AVERAGE(C107:E107)</f>
        <v>-0.09441376449584306</v>
      </c>
      <c r="H107">
        <f>STDEV(C107:E107)</f>
        <v>0.13274861580287825</v>
      </c>
      <c r="I107">
        <f>(B107*B4+C107*C4+D107*D4+E107*E4+F107*F4)/SUM(B4:F4)</f>
        <v>-0.12337594756128065</v>
      </c>
      <c r="K107">
        <f>(LN(H107)+LN(H127))/2-LN(K114*K115^7)</f>
        <v>-3.26987874081491</v>
      </c>
    </row>
    <row r="108" spans="1:9" ht="12.75">
      <c r="A108" t="s">
        <v>71</v>
      </c>
      <c r="B108">
        <f>B68*10000/B62</f>
        <v>0.07286066320471062</v>
      </c>
      <c r="C108">
        <f>C68*10000/C62</f>
        <v>-0.19184330437452563</v>
      </c>
      <c r="D108">
        <f>D68*10000/D62</f>
        <v>-0.10085208695001141</v>
      </c>
      <c r="E108">
        <f>E68*10000/E62</f>
        <v>0.009885876570135208</v>
      </c>
      <c r="F108">
        <f>F68*10000/F62</f>
        <v>-0.17877832346024522</v>
      </c>
      <c r="G108">
        <f>AVERAGE(C108:E108)</f>
        <v>-0.09426983825146727</v>
      </c>
      <c r="H108">
        <f>STDEV(C108:E108)</f>
        <v>0.10102554186738147</v>
      </c>
      <c r="I108">
        <f>(B108*B4+C108*C4+D108*D4+E108*E4+F108*F4)/SUM(B4:F4)</f>
        <v>-0.08135908678654911</v>
      </c>
    </row>
    <row r="109" spans="1:9" ht="12.75">
      <c r="A109" t="s">
        <v>72</v>
      </c>
      <c r="B109">
        <f>B69*10000/B62</f>
        <v>-0.10364639446139491</v>
      </c>
      <c r="C109">
        <f>C69*10000/C62</f>
        <v>0.016380425671426706</v>
      </c>
      <c r="D109">
        <f>D69*10000/D62</f>
        <v>0.050961014142975325</v>
      </c>
      <c r="E109">
        <f>E69*10000/E62</f>
        <v>0.11302877934654543</v>
      </c>
      <c r="F109">
        <f>F69*10000/F62</f>
        <v>0.09072273384263517</v>
      </c>
      <c r="G109">
        <f>AVERAGE(C109:E109)</f>
        <v>0.06012340638698249</v>
      </c>
      <c r="H109">
        <f>STDEV(C109:E109)</f>
        <v>0.048971299153202884</v>
      </c>
      <c r="I109">
        <f>(B109*B4+C109*C4+D109*D4+E109*E4+F109*F4)/SUM(B4:F4)</f>
        <v>0.04050012805707305</v>
      </c>
    </row>
    <row r="110" spans="1:11" ht="12.75">
      <c r="A110" t="s">
        <v>73</v>
      </c>
      <c r="B110">
        <f>B70*10000/B62</f>
        <v>-0.4133453039029112</v>
      </c>
      <c r="C110">
        <f>C70*10000/C62</f>
        <v>-0.17565950681824805</v>
      </c>
      <c r="D110">
        <f>D70*10000/D62</f>
        <v>-0.13805550610314835</v>
      </c>
      <c r="E110">
        <f>E70*10000/E62</f>
        <v>-0.1890468653257718</v>
      </c>
      <c r="F110">
        <f>F70*10000/F62</f>
        <v>-0.3290468790356039</v>
      </c>
      <c r="G110">
        <f>AVERAGE(C110:E110)</f>
        <v>-0.16758729274905604</v>
      </c>
      <c r="H110">
        <f>STDEV(C110:E110)</f>
        <v>0.02643671989538065</v>
      </c>
      <c r="I110">
        <f>(B110*B4+C110*C4+D110*D4+E110*E4+F110*F4)/SUM(B4:F4)</f>
        <v>-0.22473473050277049</v>
      </c>
      <c r="K110">
        <f>EXP(AVERAGE(K103:K107))</f>
        <v>0.03239156161718802</v>
      </c>
    </row>
    <row r="111" spans="1:9" ht="12.75">
      <c r="A111" t="s">
        <v>74</v>
      </c>
      <c r="B111">
        <f>B71*10000/B62</f>
        <v>-0.01106917248163701</v>
      </c>
      <c r="C111">
        <f>C71*10000/C62</f>
        <v>0.04737788581977047</v>
      </c>
      <c r="D111">
        <f>D71*10000/D62</f>
        <v>0.012450941038035172</v>
      </c>
      <c r="E111">
        <f>E71*10000/E62</f>
        <v>-0.010086840388102623</v>
      </c>
      <c r="F111">
        <f>F71*10000/F62</f>
        <v>-0.07506629228693606</v>
      </c>
      <c r="G111">
        <f>AVERAGE(C111:E111)</f>
        <v>0.01658066215656767</v>
      </c>
      <c r="H111">
        <f>STDEV(C111:E111)</f>
        <v>0.028954095339417774</v>
      </c>
      <c r="I111">
        <f>(B111*B4+C111*C4+D111*D4+E111*E4+F111*F4)/SUM(B4:F4)</f>
        <v>0.0003374072836665488</v>
      </c>
    </row>
    <row r="112" spans="1:9" ht="12.75">
      <c r="A112" t="s">
        <v>75</v>
      </c>
      <c r="B112">
        <f>B72*10000/B62</f>
        <v>-0.02623165111328943</v>
      </c>
      <c r="C112">
        <f>C72*10000/C62</f>
        <v>0.00753750917357751</v>
      </c>
      <c r="D112">
        <f>D72*10000/D62</f>
        <v>-0.002888012380978391</v>
      </c>
      <c r="E112">
        <f>E72*10000/E62</f>
        <v>0.01397281790578595</v>
      </c>
      <c r="F112">
        <f>F72*10000/F62</f>
        <v>-0.0190414838215951</v>
      </c>
      <c r="G112">
        <f>AVERAGE(C112:E112)</f>
        <v>0.006207438232795023</v>
      </c>
      <c r="H112">
        <f>STDEV(C112:E112)</f>
        <v>0.008508743504208065</v>
      </c>
      <c r="I112">
        <f>(B112*B4+C112*C4+D112*D4+E112*E4+F112*F4)/SUM(B4:F4)</f>
        <v>-0.0018607762409251327</v>
      </c>
    </row>
    <row r="113" spans="1:9" ht="12.75">
      <c r="A113" t="s">
        <v>76</v>
      </c>
      <c r="B113">
        <f>B73*10000/B62</f>
        <v>0.012601599681849492</v>
      </c>
      <c r="C113">
        <f>C73*10000/C62</f>
        <v>0.016259995875687373</v>
      </c>
      <c r="D113">
        <f>D73*10000/D62</f>
        <v>0.014697544823281176</v>
      </c>
      <c r="E113">
        <f>E73*10000/E62</f>
        <v>0.024910888032341115</v>
      </c>
      <c r="F113">
        <f>F73*10000/F62</f>
        <v>0.0153714758057523</v>
      </c>
      <c r="G113">
        <f>AVERAGE(C113:E113)</f>
        <v>0.01862280957710322</v>
      </c>
      <c r="H113">
        <f>STDEV(C113:E113)</f>
        <v>0.00550138721753082</v>
      </c>
      <c r="I113">
        <f>(B113*B4+C113*C4+D113*D4+E113*E4+F113*F4)/SUM(B4:F4)</f>
        <v>0.017317058427805128</v>
      </c>
    </row>
    <row r="114" spans="1:11" ht="12.75">
      <c r="A114" t="s">
        <v>77</v>
      </c>
      <c r="B114">
        <f>B74*10000/B62</f>
        <v>-0.20836441698852398</v>
      </c>
      <c r="C114">
        <f>C74*10000/C62</f>
        <v>-0.19357085487900347</v>
      </c>
      <c r="D114">
        <f>D74*10000/D62</f>
        <v>-0.19834685613648878</v>
      </c>
      <c r="E114">
        <f>E74*10000/E62</f>
        <v>-0.18340778767494542</v>
      </c>
      <c r="F114">
        <f>F74*10000/F62</f>
        <v>-0.14788512687045335</v>
      </c>
      <c r="G114">
        <f>AVERAGE(C114:E114)</f>
        <v>-0.1917751662301459</v>
      </c>
      <c r="H114">
        <f>STDEV(C114:E114)</f>
        <v>0.007629699529954814</v>
      </c>
      <c r="I114">
        <f>(B114*B4+C114*C4+D114*D4+E114*E4+F114*F4)/SUM(B4:F4)</f>
        <v>-0.18831459970900405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0.004178588265874408</v>
      </c>
      <c r="C115">
        <f>C75*10000/C62</f>
        <v>0.000946580424268608</v>
      </c>
      <c r="D115">
        <f>D75*10000/D62</f>
        <v>-0.003722984707160977</v>
      </c>
      <c r="E115">
        <f>E75*10000/E62</f>
        <v>0.0034456055937737875</v>
      </c>
      <c r="F115">
        <f>F75*10000/F62</f>
        <v>-0.006197489555999087</v>
      </c>
      <c r="G115">
        <f>AVERAGE(C115:E115)</f>
        <v>0.00022306710362713953</v>
      </c>
      <c r="H115">
        <f>STDEV(C115:E115)</f>
        <v>0.0036386502125820264</v>
      </c>
      <c r="I115">
        <f>(B115*B4+C115*C4+D115*D4+E115*E4+F115*F4)/SUM(B4:F4)</f>
        <v>-6.152552819103876E-05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219.47603231699298</v>
      </c>
      <c r="C122">
        <f>C82*10000/C62</f>
        <v>115.10845618509045</v>
      </c>
      <c r="D122">
        <f>D82*10000/D62</f>
        <v>-21.675174717509357</v>
      </c>
      <c r="E122">
        <f>E82*10000/E62</f>
        <v>-119.3991580448955</v>
      </c>
      <c r="F122">
        <f>F82*10000/F62</f>
        <v>-191.77984155932322</v>
      </c>
      <c r="G122">
        <f>AVERAGE(C122:E122)</f>
        <v>-8.65529219243814</v>
      </c>
      <c r="H122">
        <f>STDEV(C122:E122)</f>
        <v>117.79470823719106</v>
      </c>
      <c r="I122">
        <f>(B122*B4+C122*C4+D122*D4+E122*E4+F122*F4)/SUM(B4:F4)</f>
        <v>-0.08353569759337356</v>
      </c>
    </row>
    <row r="123" spans="1:9" ht="12.75">
      <c r="A123" t="s">
        <v>81</v>
      </c>
      <c r="B123">
        <f>B83*10000/B62</f>
        <v>0.4776430800788815</v>
      </c>
      <c r="C123">
        <f>C83*10000/C62</f>
        <v>-1.0391123813366674</v>
      </c>
      <c r="D123">
        <f>D83*10000/D62</f>
        <v>-2.46093566500993</v>
      </c>
      <c r="E123">
        <f>E83*10000/E62</f>
        <v>-0.39916102537513204</v>
      </c>
      <c r="F123">
        <f>F83*10000/F62</f>
        <v>9.3742872295065</v>
      </c>
      <c r="G123">
        <f>AVERAGE(C123:E123)</f>
        <v>-1.2997363572405765</v>
      </c>
      <c r="H123">
        <f>STDEV(C123:E123)</f>
        <v>1.055306736817439</v>
      </c>
      <c r="I123">
        <f>(B123*B4+C123*C4+D123*D4+E123*E4+F123*F4)/SUM(B4:F4)</f>
        <v>0.38328974560433693</v>
      </c>
    </row>
    <row r="124" spans="1:9" ht="12.75">
      <c r="A124" t="s">
        <v>82</v>
      </c>
      <c r="B124">
        <f>B84*10000/B62</f>
        <v>5.181000514019641</v>
      </c>
      <c r="C124">
        <f>C84*10000/C62</f>
        <v>-1.0208579216273825</v>
      </c>
      <c r="D124">
        <f>D84*10000/D62</f>
        <v>0.7659286440055024</v>
      </c>
      <c r="E124">
        <f>E84*10000/E62</f>
        <v>1.5496412213123947</v>
      </c>
      <c r="F124">
        <f>F84*10000/F62</f>
        <v>2.4518220097509142</v>
      </c>
      <c r="G124">
        <f>AVERAGE(C124:E124)</f>
        <v>0.4315706478968382</v>
      </c>
      <c r="H124">
        <f>STDEV(C124:E124)</f>
        <v>1.3174645775636185</v>
      </c>
      <c r="I124">
        <f>(B124*B4+C124*C4+D124*D4+E124*E4+F124*F4)/SUM(B4:F4)</f>
        <v>1.3889995954764243</v>
      </c>
    </row>
    <row r="125" spans="1:9" ht="12.75">
      <c r="A125" t="s">
        <v>83</v>
      </c>
      <c r="B125">
        <f>B85*10000/B62</f>
        <v>0.03332091636096239</v>
      </c>
      <c r="C125">
        <f>C85*10000/C62</f>
        <v>-0.843548655781095</v>
      </c>
      <c r="D125">
        <f>D85*10000/D62</f>
        <v>-0.8954058716945782</v>
      </c>
      <c r="E125">
        <f>E85*10000/E62</f>
        <v>-0.43198162228158843</v>
      </c>
      <c r="F125">
        <f>F85*10000/F62</f>
        <v>-0.5412835682704057</v>
      </c>
      <c r="G125">
        <f>AVERAGE(C125:E125)</f>
        <v>-0.7236453832524204</v>
      </c>
      <c r="H125">
        <f>STDEV(C125:E125)</f>
        <v>0.25391554660617494</v>
      </c>
      <c r="I125">
        <f>(B125*B4+C125*C4+D125*D4+E125*E4+F125*F4)/SUM(B4:F4)</f>
        <v>-0.5896840261337364</v>
      </c>
    </row>
    <row r="126" spans="1:9" ht="12.75">
      <c r="A126" t="s">
        <v>84</v>
      </c>
      <c r="B126">
        <f>B86*10000/B62</f>
        <v>1.402174263524222</v>
      </c>
      <c r="C126">
        <f>C86*10000/C62</f>
        <v>1.2183401821953592</v>
      </c>
      <c r="D126">
        <f>D86*10000/D62</f>
        <v>0.5123494695344585</v>
      </c>
      <c r="E126">
        <f>E86*10000/E62</f>
        <v>0.3903010634558525</v>
      </c>
      <c r="F126">
        <f>F86*10000/F62</f>
        <v>1.7534477507437547</v>
      </c>
      <c r="G126">
        <f>AVERAGE(C126:E126)</f>
        <v>0.7069969050618901</v>
      </c>
      <c r="H126">
        <f>STDEV(C126:E126)</f>
        <v>0.44702115571724227</v>
      </c>
      <c r="I126">
        <f>(B126*B4+C126*C4+D126*D4+E126*E4+F126*F4)/SUM(B4:F4)</f>
        <v>0.9474215161415771</v>
      </c>
    </row>
    <row r="127" spans="1:9" ht="12.75">
      <c r="A127" t="s">
        <v>85</v>
      </c>
      <c r="B127">
        <f>B87*10000/B62</f>
        <v>0.16458964104196824</v>
      </c>
      <c r="C127">
        <f>C87*10000/C62</f>
        <v>0.33237367854091165</v>
      </c>
      <c r="D127">
        <f>D87*10000/D62</f>
        <v>0.04060316609352635</v>
      </c>
      <c r="E127">
        <f>E87*10000/E62</f>
        <v>-0.10907670645450587</v>
      </c>
      <c r="F127">
        <f>F87*10000/F62</f>
        <v>0.3320353877843011</v>
      </c>
      <c r="G127">
        <f>AVERAGE(C127:E127)</f>
        <v>0.08796671272664407</v>
      </c>
      <c r="H127">
        <f>STDEV(C127:E127)</f>
        <v>0.224504097435662</v>
      </c>
      <c r="I127">
        <f>(B127*B4+C127*C4+D127*D4+E127*E4+F127*F4)/SUM(B4:F4)</f>
        <v>0.13166105652170274</v>
      </c>
    </row>
    <row r="128" spans="1:9" ht="12.75">
      <c r="A128" t="s">
        <v>86</v>
      </c>
      <c r="B128">
        <f>B88*10000/B62</f>
        <v>0.4434803471336446</v>
      </c>
      <c r="C128">
        <f>C88*10000/C62</f>
        <v>-0.20360306878897969</v>
      </c>
      <c r="D128">
        <f>D88*10000/D62</f>
        <v>-0.10987349503511569</v>
      </c>
      <c r="E128">
        <f>E88*10000/E62</f>
        <v>-0.23547379331018148</v>
      </c>
      <c r="F128">
        <f>F88*10000/F62</f>
        <v>0.013642965118328547</v>
      </c>
      <c r="G128">
        <f>AVERAGE(C128:E128)</f>
        <v>-0.1829834523780923</v>
      </c>
      <c r="H128">
        <f>STDEV(C128:E128)</f>
        <v>0.06528962526615902</v>
      </c>
      <c r="I128">
        <f>(B128*B4+C128*C4+D128*D4+E128*E4+F128*F4)/SUM(B4:F4)</f>
        <v>-0.0660268624200772</v>
      </c>
    </row>
    <row r="129" spans="1:9" ht="12.75">
      <c r="A129" t="s">
        <v>87</v>
      </c>
      <c r="B129">
        <f>B89*10000/B62</f>
        <v>0.02494249588866621</v>
      </c>
      <c r="C129">
        <f>C89*10000/C62</f>
        <v>-0.0590994960819775</v>
      </c>
      <c r="D129">
        <f>D89*10000/D62</f>
        <v>-0.051442042959009775</v>
      </c>
      <c r="E129">
        <f>E89*10000/E62</f>
        <v>-0.07350151648797115</v>
      </c>
      <c r="F129">
        <f>F89*10000/F62</f>
        <v>-0.07280289434155043</v>
      </c>
      <c r="G129">
        <f>AVERAGE(C129:E129)</f>
        <v>-0.06134768517631948</v>
      </c>
      <c r="H129">
        <f>STDEV(C129:E129)</f>
        <v>0.011200261548136962</v>
      </c>
      <c r="I129">
        <f>(B129*B4+C129*C4+D129*D4+E129*E4+F129*F4)/SUM(B4:F4)</f>
        <v>-0.05038512281985986</v>
      </c>
    </row>
    <row r="130" spans="1:9" ht="12.75">
      <c r="A130" t="s">
        <v>88</v>
      </c>
      <c r="B130">
        <f>B90*10000/B62</f>
        <v>0.08315843953339151</v>
      </c>
      <c r="C130">
        <f>C90*10000/C62</f>
        <v>0.058232200644362304</v>
      </c>
      <c r="D130">
        <f>D90*10000/D62</f>
        <v>0.007702555860472772</v>
      </c>
      <c r="E130">
        <f>E90*10000/E62</f>
        <v>0.007210990069636591</v>
      </c>
      <c r="F130">
        <f>F90*10000/F62</f>
        <v>0.3340737426354141</v>
      </c>
      <c r="G130">
        <f>AVERAGE(C130:E130)</f>
        <v>0.024381915524823886</v>
      </c>
      <c r="H130">
        <f>STDEV(C130:E130)</f>
        <v>0.0293162371602703</v>
      </c>
      <c r="I130">
        <f>(B130*B4+C130*C4+D130*D4+E130*E4+F130*F4)/SUM(B4:F4)</f>
        <v>0.07425509752292402</v>
      </c>
    </row>
    <row r="131" spans="1:9" ht="12.75">
      <c r="A131" t="s">
        <v>89</v>
      </c>
      <c r="B131">
        <f>B91*10000/B62</f>
        <v>0.01589382231262447</v>
      </c>
      <c r="C131">
        <f>C91*10000/C62</f>
        <v>0.023390686061196018</v>
      </c>
      <c r="D131">
        <f>D91*10000/D62</f>
        <v>0.03366230517679566</v>
      </c>
      <c r="E131">
        <f>E91*10000/E62</f>
        <v>0.01230454346038829</v>
      </c>
      <c r="F131">
        <f>F91*10000/F62</f>
        <v>0.016161234169769032</v>
      </c>
      <c r="G131">
        <f>AVERAGE(C131:E131)</f>
        <v>0.02311917823279332</v>
      </c>
      <c r="H131">
        <f>STDEV(C131:E131)</f>
        <v>0.010681469176071805</v>
      </c>
      <c r="I131">
        <f>(B131*B4+C131*C4+D131*D4+E131*E4+F131*F4)/SUM(B4:F4)</f>
        <v>0.021143107812303143</v>
      </c>
    </row>
    <row r="132" spans="1:9" ht="12.75">
      <c r="A132" t="s">
        <v>90</v>
      </c>
      <c r="B132">
        <f>B92*10000/B62</f>
        <v>0.027105403679999793</v>
      </c>
      <c r="C132">
        <f>C92*10000/C62</f>
        <v>-0.019194353434471234</v>
      </c>
      <c r="D132">
        <f>D92*10000/D62</f>
        <v>-0.01252724292849138</v>
      </c>
      <c r="E132">
        <f>E92*10000/E62</f>
        <v>-0.025025780780613405</v>
      </c>
      <c r="F132">
        <f>F92*10000/F62</f>
        <v>-0.01404916474426318</v>
      </c>
      <c r="G132">
        <f>AVERAGE(C132:E132)</f>
        <v>-0.018915792381192006</v>
      </c>
      <c r="H132">
        <f>STDEV(C132:E132)</f>
        <v>0.006253923512926473</v>
      </c>
      <c r="I132">
        <f>(B132*B4+C132*C4+D132*D4+E132*E4+F132*F4)/SUM(B4:F4)</f>
        <v>-0.011603234191627945</v>
      </c>
    </row>
    <row r="133" spans="1:9" ht="12.75">
      <c r="A133" t="s">
        <v>91</v>
      </c>
      <c r="B133">
        <f>B93*10000/B62</f>
        <v>0.05693334515287711</v>
      </c>
      <c r="C133">
        <f>C93*10000/C62</f>
        <v>0.060804387737796124</v>
      </c>
      <c r="D133">
        <f>D93*10000/D62</f>
        <v>0.05400988278202931</v>
      </c>
      <c r="E133">
        <f>E93*10000/E62</f>
        <v>0.04316002454293652</v>
      </c>
      <c r="F133">
        <f>F93*10000/F62</f>
        <v>0.014350818472785817</v>
      </c>
      <c r="G133">
        <f>AVERAGE(C133:E133)</f>
        <v>0.05265809835425398</v>
      </c>
      <c r="H133">
        <f>STDEV(C133:E133)</f>
        <v>0.008899515660552058</v>
      </c>
      <c r="I133">
        <f>(B133*B4+C133*C4+D133*D4+E133*E4+F133*F4)/SUM(B4:F4)</f>
        <v>0.048160668980938084</v>
      </c>
    </row>
    <row r="134" spans="1:9" ht="12.75">
      <c r="A134" t="s">
        <v>92</v>
      </c>
      <c r="B134">
        <f>B94*10000/B62</f>
        <v>-0.040296793926555635</v>
      </c>
      <c r="C134">
        <f>C94*10000/C62</f>
        <v>-0.010731853785836503</v>
      </c>
      <c r="D134">
        <f>D94*10000/D62</f>
        <v>-0.0012220631025020566</v>
      </c>
      <c r="E134">
        <f>E94*10000/E62</f>
        <v>0.006753298122735344</v>
      </c>
      <c r="F134">
        <f>F94*10000/F62</f>
        <v>-0.0072782095348746445</v>
      </c>
      <c r="G134">
        <f>AVERAGE(C134:E134)</f>
        <v>-0.001733539588534405</v>
      </c>
      <c r="H134">
        <f>STDEV(C134:E134)</f>
        <v>0.008753790062783172</v>
      </c>
      <c r="I134">
        <f>(B134*B4+C134*C4+D134*D4+E134*E4+F134*F4)/SUM(B4:F4)</f>
        <v>-0.008057333335005598</v>
      </c>
    </row>
    <row r="135" spans="1:9" ht="12.75">
      <c r="A135" t="s">
        <v>93</v>
      </c>
      <c r="B135">
        <f>B95*10000/B62</f>
        <v>0.001864887011250567</v>
      </c>
      <c r="C135">
        <f>C95*10000/C62</f>
        <v>-0.0017977287166629512</v>
      </c>
      <c r="D135">
        <f>D95*10000/D62</f>
        <v>0.001366738601770747</v>
      </c>
      <c r="E135">
        <f>E95*10000/E62</f>
        <v>-0.0016522778461377382</v>
      </c>
      <c r="F135">
        <f>F95*10000/F62</f>
        <v>-0.0016021345879156346</v>
      </c>
      <c r="G135">
        <f>AVERAGE(C135:E135)</f>
        <v>-0.0006944226536766473</v>
      </c>
      <c r="H135">
        <f>STDEV(C135:E135)</f>
        <v>0.0017864988887912148</v>
      </c>
      <c r="I135">
        <f>(B135*B4+C135*C4+D135*D4+E135*E4+F135*F4)/SUM(B4:F4)</f>
        <v>-0.00044525003870291116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2004-05-13T10:34:28Z</cp:lastPrinted>
  <dcterms:created xsi:type="dcterms:W3CDTF">2004-05-13T10:34:28Z</dcterms:created>
  <dcterms:modified xsi:type="dcterms:W3CDTF">2004-05-13T11:02:08Z</dcterms:modified>
  <cp:category/>
  <cp:version/>
  <cp:contentType/>
  <cp:contentStatus/>
</cp:coreProperties>
</file>