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<sst xmlns="http://schemas.openxmlformats.org/spreadsheetml/2006/main" count="204" uniqueCount="98">
  <si>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13/05/2004       14:35:32</t>
  </si>
  <si>
    <t>LE NOA</t>
  </si>
  <si>
    <t>HCMQAP242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</si>
  <si>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</si>
  <si>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</si>
  <si>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</si>
  <si>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</si>
  <si>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</si>
  <si>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</si>
  <si>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</si>
  <si>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</si>
  <si>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</si>
  <si>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</si>
  <si>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</si>
  <si>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</si>
  <si>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</si>
  <si>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</si>
  <si>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</si>
  <si>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</si>
  <si>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</si>
  <si>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</si>
  <si>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</si>
  <si>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</si>
  <si>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</si>
  <si>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</si>
  <si>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</si>
  <si>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</si>
  <si>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</si>
  <si>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</si>
  <si>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</si>
  <si>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</si>
  <si>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a3*!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</si>
  <si>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</si>
  <si>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</si>
  <si>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</si>
  <si>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</si>
  <si>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</si>
  <si>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</si>
  <si>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</si>
  <si>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</si>
  <si>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</si>
  <si>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</si>
  <si>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</si>
  <si>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</si>
  <si>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</si>
  <si>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</si>
  <si>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</si>
  <si>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-0.003757*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</si>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</sst>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2966023"/>
        <c:axId val="51149888"/>
      </c:lineChart>
      <c:catAx>
        <c:axId val="429660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1149888"/>
        <c:crosses val="autoZero"/>
        <c:auto val="1"/>
        <c:lblOffset val="100"/>
        <c:noMultiLvlLbl val="0"/>
      </c:catAx>
      <c:valAx>
        <c:axId val="5114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296602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-0.002258</v>
      </c>
      <c r="C4" s="13">
        <v>-0.003754</v>
      </c>
      <c r="D4" s="13">
        <v>-0.003754</v>
      </c>
      <c r="E4" s="13">
        <v>-0.003762</v>
      </c>
      <c r="F4" s="24">
        <v>-0.002084</v>
      </c>
      <c r="G4" s="34">
        <v>-0.011708</v>
      </c>
    </row>
    <row r="5" spans="1:7" ht="12.75" thickBot="1">
      <c r="A5" s="44" t="s">
        <v>13</v>
      </c>
      <c r="B5" s="45">
        <v>8.342857</v>
      </c>
      <c r="C5" s="46">
        <v>2.38922</v>
      </c>
      <c r="D5" s="46">
        <v>-3.596503</v>
      </c>
      <c r="E5" s="46">
        <v>-2.962609</v>
      </c>
      <c r="F5" s="47">
        <v>-1.542576</v>
      </c>
      <c r="G5" s="48">
        <v>4.38908</v>
      </c>
    </row>
    <row r="6" spans="1:7" ht="12.75" thickTop="1">
      <c r="A6" s="6" t="s">
        <v>14</v>
      </c>
      <c r="B6" s="39">
        <v>11.42283</v>
      </c>
      <c r="C6" s="40">
        <v>-49.08863</v>
      </c>
      <c r="D6" s="40">
        <v>-34.59094</v>
      </c>
      <c r="E6" s="40">
        <v>23.78312</v>
      </c>
      <c r="F6" s="41">
        <v>95.48563</v>
      </c>
      <c r="G6" s="42">
        <v>0.004314497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-0.2309945</v>
      </c>
      <c r="C8" s="14">
        <v>3.389002</v>
      </c>
      <c r="D8" s="14">
        <v>2.552899</v>
      </c>
      <c r="E8" s="14">
        <v>4.040272</v>
      </c>
      <c r="F8" s="25">
        <v>-1.350192</v>
      </c>
      <c r="G8" s="35">
        <v>2.188883</v>
      </c>
    </row>
    <row r="9" spans="1:7" ht="12">
      <c r="A9" s="20" t="s">
        <v>17</v>
      </c>
      <c r="B9" s="29">
        <v>-0.4756138</v>
      </c>
      <c r="C9" s="14">
        <v>0.07783948</v>
      </c>
      <c r="D9" s="14">
        <v>0.5020057</v>
      </c>
      <c r="E9" s="14">
        <v>0.3442851</v>
      </c>
      <c r="F9" s="25">
        <v>-2.175851</v>
      </c>
      <c r="G9" s="35">
        <v>-0.1367604</v>
      </c>
    </row>
    <row r="10" spans="1:7" ht="12">
      <c r="A10" s="20" t="s">
        <v>18</v>
      </c>
      <c r="B10" s="29">
        <v>0.3646353</v>
      </c>
      <c r="C10" s="14">
        <v>-1.56527</v>
      </c>
      <c r="D10" s="14">
        <v>-0.7966983</v>
      </c>
      <c r="E10" s="14">
        <v>-1.305483</v>
      </c>
      <c r="F10" s="25">
        <v>-0.4081822</v>
      </c>
      <c r="G10" s="35">
        <v>-0.8842871</v>
      </c>
    </row>
    <row r="11" spans="1:7" ht="12">
      <c r="A11" s="21" t="s">
        <v>19</v>
      </c>
      <c r="B11" s="31">
        <v>2.876094</v>
      </c>
      <c r="C11" s="16">
        <v>2.008823</v>
      </c>
      <c r="D11" s="16">
        <v>1.417615</v>
      </c>
      <c r="E11" s="16">
        <v>-0.4681545</v>
      </c>
      <c r="F11" s="27">
        <v>12.27112</v>
      </c>
      <c r="G11" s="37">
        <v>2.764779</v>
      </c>
    </row>
    <row r="12" spans="1:7" ht="12">
      <c r="A12" s="20" t="s">
        <v>20</v>
      </c>
      <c r="B12" s="29">
        <v>0.1927687</v>
      </c>
      <c r="C12" s="14">
        <v>-0.3013436</v>
      </c>
      <c r="D12" s="14">
        <v>-0.4903654</v>
      </c>
      <c r="E12" s="14">
        <v>-0.08639969</v>
      </c>
      <c r="F12" s="25">
        <v>-0.08339986</v>
      </c>
      <c r="G12" s="35">
        <v>-0.1944503</v>
      </c>
    </row>
    <row r="13" spans="1:7" ht="12">
      <c r="A13" s="20" t="s">
        <v>21</v>
      </c>
      <c r="B13" s="29">
        <v>0.01807947</v>
      </c>
      <c r="C13" s="14">
        <v>0.003401689</v>
      </c>
      <c r="D13" s="14">
        <v>-0.003558133</v>
      </c>
      <c r="E13" s="14">
        <v>-0.06824829</v>
      </c>
      <c r="F13" s="25">
        <v>-0.3424048</v>
      </c>
      <c r="G13" s="35">
        <v>-0.05956318</v>
      </c>
    </row>
    <row r="14" spans="1:7" ht="12">
      <c r="A14" s="20" t="s">
        <v>22</v>
      </c>
      <c r="B14" s="29">
        <v>0.01554094</v>
      </c>
      <c r="C14" s="14">
        <v>0.02154359</v>
      </c>
      <c r="D14" s="14">
        <v>0.04811304</v>
      </c>
      <c r="E14" s="14">
        <v>-0.05178261</v>
      </c>
      <c r="F14" s="25">
        <v>-0.01537543</v>
      </c>
      <c r="G14" s="35">
        <v>0.004468248</v>
      </c>
    </row>
    <row r="15" spans="1:7" ht="12">
      <c r="A15" s="21" t="s">
        <v>23</v>
      </c>
      <c r="B15" s="31">
        <v>-0.4316787</v>
      </c>
      <c r="C15" s="16">
        <v>-0.1977213</v>
      </c>
      <c r="D15" s="16">
        <v>-0.1152174</v>
      </c>
      <c r="E15" s="16">
        <v>-0.07204944</v>
      </c>
      <c r="F15" s="27">
        <v>-0.4045051</v>
      </c>
      <c r="G15" s="37">
        <v>-0.2090311</v>
      </c>
    </row>
    <row r="16" spans="1:7" ht="12">
      <c r="A16" s="20" t="s">
        <v>24</v>
      </c>
      <c r="B16" s="29">
        <v>0.04182153</v>
      </c>
      <c r="C16" s="14">
        <v>-0.02427829</v>
      </c>
      <c r="D16" s="14">
        <v>-0.007299932</v>
      </c>
      <c r="E16" s="14">
        <v>-0.01284512</v>
      </c>
      <c r="F16" s="25">
        <v>-0.001021652</v>
      </c>
      <c r="G16" s="35">
        <v>-0.004777064</v>
      </c>
    </row>
    <row r="17" spans="1:7" ht="12">
      <c r="A17" s="20" t="s">
        <v>25</v>
      </c>
      <c r="B17" s="29">
        <v>0.008483109</v>
      </c>
      <c r="C17" s="14">
        <v>-0.002246066</v>
      </c>
      <c r="D17" s="14">
        <v>-0.001383976</v>
      </c>
      <c r="E17" s="14">
        <v>-0.02181412</v>
      </c>
      <c r="F17" s="25">
        <v>-0.0189535</v>
      </c>
      <c r="G17" s="35">
        <v>-0.007432077</v>
      </c>
    </row>
    <row r="18" spans="1:7" ht="12">
      <c r="A18" s="20" t="s">
        <v>26</v>
      </c>
      <c r="B18" s="29">
        <v>0.00212401</v>
      </c>
      <c r="C18" s="14">
        <v>0.06018833</v>
      </c>
      <c r="D18" s="14">
        <v>0.05454603</v>
      </c>
      <c r="E18" s="14">
        <v>0.02587219</v>
      </c>
      <c r="F18" s="25">
        <v>-0.02099775</v>
      </c>
      <c r="G18" s="35">
        <v>0.03132726</v>
      </c>
    </row>
    <row r="19" spans="1:7" ht="12">
      <c r="A19" s="21" t="s">
        <v>27</v>
      </c>
      <c r="B19" s="31">
        <v>-0.2067238</v>
      </c>
      <c r="C19" s="16">
        <v>-0.1941123</v>
      </c>
      <c r="D19" s="16">
        <v>-0.1949658</v>
      </c>
      <c r="E19" s="16">
        <v>-0.2035977</v>
      </c>
      <c r="F19" s="27">
        <v>-0.1660514</v>
      </c>
      <c r="G19" s="37">
        <v>-0.1946814</v>
      </c>
    </row>
    <row r="20" spans="1:7" ht="12.75" thickBot="1">
      <c r="A20" s="44" t="s">
        <v>28</v>
      </c>
      <c r="B20" s="45">
        <v>-0.003056184</v>
      </c>
      <c r="C20" s="46">
        <v>0.004788734</v>
      </c>
      <c r="D20" s="46">
        <v>0.007873726</v>
      </c>
      <c r="E20" s="46">
        <v>0.0001541592</v>
      </c>
      <c r="F20" s="47">
        <v>-0.0005051755</v>
      </c>
      <c r="G20" s="48">
        <v>0.002572787</v>
      </c>
    </row>
    <row r="21" spans="1:7" ht="12.75" thickTop="1">
      <c r="A21" s="6" t="s">
        <v>29</v>
      </c>
      <c r="B21" s="39">
        <v>-179.0444</v>
      </c>
      <c r="C21" s="40">
        <v>57.36075</v>
      </c>
      <c r="D21" s="40">
        <v>148.9872</v>
      </c>
      <c r="E21" s="40">
        <v>-5.744216</v>
      </c>
      <c r="F21" s="41">
        <v>-167.3573</v>
      </c>
      <c r="G21" s="43">
        <v>0.005475146</v>
      </c>
    </row>
    <row r="22" spans="1:7" ht="12">
      <c r="A22" s="20" t="s">
        <v>30</v>
      </c>
      <c r="B22" s="29">
        <v>166.8726</v>
      </c>
      <c r="C22" s="14">
        <v>47.78476</v>
      </c>
      <c r="D22" s="14">
        <v>-71.9313</v>
      </c>
      <c r="E22" s="14">
        <v>-59.25286</v>
      </c>
      <c r="F22" s="25">
        <v>-30.85162</v>
      </c>
      <c r="G22" s="36">
        <v>0</v>
      </c>
    </row>
    <row r="23" spans="1:7" ht="12">
      <c r="A23" s="20" t="s">
        <v>31</v>
      </c>
      <c r="B23" s="50">
        <v>-2.827136</v>
      </c>
      <c r="C23" s="51">
        <v>-2.502788</v>
      </c>
      <c r="D23" s="51">
        <v>-3.675458</v>
      </c>
      <c r="E23" s="51">
        <v>-6.620863</v>
      </c>
      <c r="F23" s="52">
        <v>2.333345</v>
      </c>
      <c r="G23" s="49">
        <v>-3.178604</v>
      </c>
    </row>
    <row r="24" spans="1:7" ht="12">
      <c r="A24" s="20" t="s">
        <v>32</v>
      </c>
      <c r="B24" s="29">
        <v>-1.103814</v>
      </c>
      <c r="C24" s="14">
        <v>1.832849</v>
      </c>
      <c r="D24" s="14">
        <v>-2.007678</v>
      </c>
      <c r="E24" s="14">
        <v>-3.636788</v>
      </c>
      <c r="F24" s="25">
        <v>0.3007807</v>
      </c>
      <c r="G24" s="35">
        <v>-1.037918</v>
      </c>
    </row>
    <row r="25" spans="1:7" ht="12">
      <c r="A25" s="20" t="s">
        <v>33</v>
      </c>
      <c r="B25" s="29">
        <v>-0.9671136</v>
      </c>
      <c r="C25" s="14">
        <v>-0.620576</v>
      </c>
      <c r="D25" s="14">
        <v>-0.7961293</v>
      </c>
      <c r="E25" s="14">
        <v>-1.960384</v>
      </c>
      <c r="F25" s="25">
        <v>-3.098185</v>
      </c>
      <c r="G25" s="35">
        <v>-1.366446</v>
      </c>
    </row>
    <row r="26" spans="1:7" ht="12">
      <c r="A26" s="21" t="s">
        <v>34</v>
      </c>
      <c r="B26" s="31">
        <v>0.5975638</v>
      </c>
      <c r="C26" s="16">
        <v>-0.2967954</v>
      </c>
      <c r="D26" s="16">
        <v>-0.616746</v>
      </c>
      <c r="E26" s="16">
        <v>0.1475832</v>
      </c>
      <c r="F26" s="27">
        <v>1.95209</v>
      </c>
      <c r="G26" s="37">
        <v>0.1628908</v>
      </c>
    </row>
    <row r="27" spans="1:7" ht="12">
      <c r="A27" s="20" t="s">
        <v>35</v>
      </c>
      <c r="B27" s="29">
        <v>0.002236989</v>
      </c>
      <c r="C27" s="14">
        <v>-0.2587535</v>
      </c>
      <c r="D27" s="14">
        <v>0.2087901</v>
      </c>
      <c r="E27" s="14">
        <v>-0.09772848</v>
      </c>
      <c r="F27" s="25">
        <v>-0.01130593</v>
      </c>
      <c r="G27" s="35">
        <v>-0.03675603</v>
      </c>
    </row>
    <row r="28" spans="1:7" ht="12">
      <c r="A28" s="20" t="s">
        <v>36</v>
      </c>
      <c r="B28" s="29">
        <v>-0.0746289</v>
      </c>
      <c r="C28" s="14">
        <v>-0.002255162</v>
      </c>
      <c r="D28" s="14">
        <v>-0.09728775</v>
      </c>
      <c r="E28" s="14">
        <v>-0.2784523</v>
      </c>
      <c r="F28" s="25">
        <v>0.02936792</v>
      </c>
      <c r="G28" s="35">
        <v>-0.09791303</v>
      </c>
    </row>
    <row r="29" spans="1:7" ht="12">
      <c r="A29" s="20" t="s">
        <v>37</v>
      </c>
      <c r="B29" s="29">
        <v>0.09302113</v>
      </c>
      <c r="C29" s="14">
        <v>0.01283182</v>
      </c>
      <c r="D29" s="14">
        <v>-0.1047603</v>
      </c>
      <c r="E29" s="14">
        <v>-0.1484021</v>
      </c>
      <c r="F29" s="25">
        <v>0.1172326</v>
      </c>
      <c r="G29" s="35">
        <v>-0.02876782</v>
      </c>
    </row>
    <row r="30" spans="1:7" ht="12">
      <c r="A30" s="21" t="s">
        <v>38</v>
      </c>
      <c r="B30" s="31">
        <v>-0.03285476</v>
      </c>
      <c r="C30" s="16">
        <v>0.007932843</v>
      </c>
      <c r="D30" s="16">
        <v>-0.0796748</v>
      </c>
      <c r="E30" s="16">
        <v>-0.1688218</v>
      </c>
      <c r="F30" s="27">
        <v>0.3077561</v>
      </c>
      <c r="G30" s="37">
        <v>-0.02161988</v>
      </c>
    </row>
    <row r="31" spans="1:7" ht="12">
      <c r="A31" s="20" t="s">
        <v>39</v>
      </c>
      <c r="B31" s="29">
        <v>-0.003913851</v>
      </c>
      <c r="C31" s="14">
        <v>0.002534817</v>
      </c>
      <c r="D31" s="14">
        <v>0.03330119</v>
      </c>
      <c r="E31" s="14">
        <v>-0.006425188</v>
      </c>
      <c r="F31" s="25">
        <v>0.0169268</v>
      </c>
      <c r="G31" s="35">
        <v>0.008761801</v>
      </c>
    </row>
    <row r="32" spans="1:7" ht="12">
      <c r="A32" s="20" t="s">
        <v>40</v>
      </c>
      <c r="B32" s="29">
        <v>0.008218846</v>
      </c>
      <c r="C32" s="14">
        <v>-0.02012722</v>
      </c>
      <c r="D32" s="14">
        <v>0.01738528</v>
      </c>
      <c r="E32" s="14">
        <v>-0.02160653</v>
      </c>
      <c r="F32" s="25">
        <v>0.008338649</v>
      </c>
      <c r="G32" s="35">
        <v>-0.003564887</v>
      </c>
    </row>
    <row r="33" spans="1:7" ht="12">
      <c r="A33" s="20" t="s">
        <v>41</v>
      </c>
      <c r="B33" s="29">
        <v>0.1079149</v>
      </c>
      <c r="C33" s="14">
        <v>0.03986435</v>
      </c>
      <c r="D33" s="14">
        <v>0.009462712</v>
      </c>
      <c r="E33" s="14">
        <v>0.05454874</v>
      </c>
      <c r="F33" s="25">
        <v>0.06600108</v>
      </c>
      <c r="G33" s="35">
        <v>0.04942399</v>
      </c>
    </row>
    <row r="34" spans="1:7" ht="12">
      <c r="A34" s="21" t="s">
        <v>42</v>
      </c>
      <c r="B34" s="31">
        <v>-0.03369921</v>
      </c>
      <c r="C34" s="16">
        <v>-0.02232412</v>
      </c>
      <c r="D34" s="16">
        <v>-0.009964198</v>
      </c>
      <c r="E34" s="16">
        <v>-0.01088744</v>
      </c>
      <c r="F34" s="27">
        <v>-0.0300974</v>
      </c>
      <c r="G34" s="37">
        <v>-0.01928779</v>
      </c>
    </row>
    <row r="35" spans="1:7" ht="12.75" thickBot="1">
      <c r="A35" s="22" t="s">
        <v>43</v>
      </c>
      <c r="B35" s="32">
        <v>-0.005135004</v>
      </c>
      <c r="C35" s="17">
        <v>-0.001325371</v>
      </c>
      <c r="D35" s="17">
        <v>-0.002531439</v>
      </c>
      <c r="E35" s="17">
        <v>-0.004547279</v>
      </c>
      <c r="F35" s="28">
        <v>-0.002940417</v>
      </c>
      <c r="G35" s="38">
        <v>-0.003158188</v>
      </c>
    </row>
    <row r="36" spans="1:7" ht="12">
      <c r="A36" s="4" t="s">
        <v>44</v>
      </c>
      <c r="B36" s="3">
        <v>21.89026</v>
      </c>
      <c r="C36" s="3">
        <v>21.88416</v>
      </c>
      <c r="D36" s="3">
        <v>21.89331</v>
      </c>
      <c r="E36" s="3">
        <v>21.88721</v>
      </c>
      <c r="F36" s="3">
        <v>21.89331</v>
      </c>
      <c r="G36" s="3"/>
    </row>
    <row r="37" spans="1:6" ht="12">
      <c r="A37" s="4" t="s">
        <v>45</v>
      </c>
      <c r="B37" s="2">
        <v>0.3626506</v>
      </c>
      <c r="C37" s="2">
        <v>0.3412883</v>
      </c>
      <c r="D37" s="2">
        <v>0.3346761</v>
      </c>
      <c r="E37" s="2">
        <v>0.3300985</v>
      </c>
      <c r="F37" s="2">
        <v>0.3270467</v>
      </c>
    </row>
    <row r="38" spans="1:7" ht="12">
      <c r="A38" s="4" t="s">
        <v>53</v>
      </c>
      <c r="B38" s="2">
        <v>-1.433563E-05</v>
      </c>
      <c r="C38" s="2">
        <v>8.298282E-05</v>
      </c>
      <c r="D38" s="2">
        <v>6.062332E-05</v>
      </c>
      <c r="E38" s="2">
        <v>-4.048775E-05</v>
      </c>
      <c r="F38" s="2">
        <v>-0.0001632018</v>
      </c>
      <c r="G38" s="2">
        <v>0.0002769412</v>
      </c>
    </row>
    <row r="39" spans="1:7" ht="12.75" thickBot="1">
      <c r="A39" s="4" t="s">
        <v>54</v>
      </c>
      <c r="B39" s="2">
        <v>0.0003046147</v>
      </c>
      <c r="C39" s="2">
        <v>-9.790981E-05</v>
      </c>
      <c r="D39" s="2">
        <v>-0.0002528421</v>
      </c>
      <c r="E39" s="2">
        <v>0</v>
      </c>
      <c r="F39" s="2">
        <v>0.000284004</v>
      </c>
      <c r="G39" s="2">
        <v>0.0005146132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3.116383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0.003754</v>
      </c>
      <c r="D4">
        <v>0.003754</v>
      </c>
      <c r="E4">
        <v>0.003762</v>
      </c>
      <c r="F4">
        <v>0.002084</v>
      </c>
      <c r="G4">
        <v>0.011708</v>
      </c>
    </row>
    <row r="5" spans="1:7" ht="12.75">
      <c r="A5" t="s">
        <v>13</v>
      </c>
      <c r="B5">
        <v>8.342857</v>
      </c>
      <c r="C5">
        <v>2.38922</v>
      </c>
      <c r="D5">
        <v>-3.596503</v>
      </c>
      <c r="E5">
        <v>-2.962609</v>
      </c>
      <c r="F5">
        <v>-1.542576</v>
      </c>
      <c r="G5">
        <v>4.38908</v>
      </c>
    </row>
    <row r="6" spans="1:7" ht="12.75">
      <c r="A6" t="s">
        <v>14</v>
      </c>
      <c r="B6" s="53">
        <v>11.42283</v>
      </c>
      <c r="C6" s="53">
        <v>-49.08863</v>
      </c>
      <c r="D6" s="53">
        <v>-34.59094</v>
      </c>
      <c r="E6" s="53">
        <v>23.78312</v>
      </c>
      <c r="F6" s="53">
        <v>95.48563</v>
      </c>
      <c r="G6" s="53">
        <v>0.004314497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-0.2309945</v>
      </c>
      <c r="C8" s="53">
        <v>3.389002</v>
      </c>
      <c r="D8" s="53">
        <v>2.552899</v>
      </c>
      <c r="E8" s="53">
        <v>4.040272</v>
      </c>
      <c r="F8" s="53">
        <v>-1.350192</v>
      </c>
      <c r="G8" s="53">
        <v>2.188883</v>
      </c>
    </row>
    <row r="9" spans="1:7" ht="12.75">
      <c r="A9" t="s">
        <v>17</v>
      </c>
      <c r="B9" s="53">
        <v>-0.4756138</v>
      </c>
      <c r="C9" s="53">
        <v>0.07783948</v>
      </c>
      <c r="D9" s="53">
        <v>0.5020057</v>
      </c>
      <c r="E9" s="53">
        <v>0.3442851</v>
      </c>
      <c r="F9" s="53">
        <v>-2.175851</v>
      </c>
      <c r="G9" s="53">
        <v>-0.1367604</v>
      </c>
    </row>
    <row r="10" spans="1:7" ht="12.75">
      <c r="A10" t="s">
        <v>18</v>
      </c>
      <c r="B10" s="53">
        <v>0.3646353</v>
      </c>
      <c r="C10" s="53">
        <v>-1.56527</v>
      </c>
      <c r="D10" s="53">
        <v>-0.7966983</v>
      </c>
      <c r="E10" s="53">
        <v>-1.305483</v>
      </c>
      <c r="F10" s="53">
        <v>-0.4081822</v>
      </c>
      <c r="G10" s="53">
        <v>-0.8842871</v>
      </c>
    </row>
    <row r="11" spans="1:7" ht="12.75">
      <c r="A11" t="s">
        <v>19</v>
      </c>
      <c r="B11" s="53">
        <v>2.876094</v>
      </c>
      <c r="C11" s="53">
        <v>2.008823</v>
      </c>
      <c r="D11" s="53">
        <v>1.417615</v>
      </c>
      <c r="E11" s="53">
        <v>-0.4681545</v>
      </c>
      <c r="F11" s="53">
        <v>12.27112</v>
      </c>
      <c r="G11" s="53">
        <v>2.764779</v>
      </c>
    </row>
    <row r="12" spans="1:7" ht="12.75">
      <c r="A12" t="s">
        <v>20</v>
      </c>
      <c r="B12" s="53">
        <v>0.1927687</v>
      </c>
      <c r="C12" s="53">
        <v>-0.3013436</v>
      </c>
      <c r="D12" s="53">
        <v>-0.4903654</v>
      </c>
      <c r="E12" s="53">
        <v>-0.08639969</v>
      </c>
      <c r="F12" s="53">
        <v>-0.08339986</v>
      </c>
      <c r="G12" s="53">
        <v>-0.1944503</v>
      </c>
    </row>
    <row r="13" spans="1:7" ht="12.75">
      <c r="A13" t="s">
        <v>21</v>
      </c>
      <c r="B13" s="53">
        <v>0.01807947</v>
      </c>
      <c r="C13" s="53">
        <v>0.003401689</v>
      </c>
      <c r="D13" s="53">
        <v>-0.003558133</v>
      </c>
      <c r="E13" s="53">
        <v>-0.06824829</v>
      </c>
      <c r="F13" s="53">
        <v>-0.3424048</v>
      </c>
      <c r="G13" s="53">
        <v>-0.05956318</v>
      </c>
    </row>
    <row r="14" spans="1:7" ht="12.75">
      <c r="A14" t="s">
        <v>22</v>
      </c>
      <c r="B14" s="53">
        <v>0.01554094</v>
      </c>
      <c r="C14" s="53">
        <v>0.02154359</v>
      </c>
      <c r="D14" s="53">
        <v>0.04811304</v>
      </c>
      <c r="E14" s="53">
        <v>-0.05178261</v>
      </c>
      <c r="F14" s="53">
        <v>-0.01537543</v>
      </c>
      <c r="G14" s="53">
        <v>0.004468248</v>
      </c>
    </row>
    <row r="15" spans="1:7" ht="12.75">
      <c r="A15" t="s">
        <v>23</v>
      </c>
      <c r="B15" s="53">
        <v>-0.4316787</v>
      </c>
      <c r="C15" s="53">
        <v>-0.1977213</v>
      </c>
      <c r="D15" s="53">
        <v>-0.1152174</v>
      </c>
      <c r="E15" s="53">
        <v>-0.07204944</v>
      </c>
      <c r="F15" s="53">
        <v>-0.4045051</v>
      </c>
      <c r="G15" s="53">
        <v>-0.2090311</v>
      </c>
    </row>
    <row r="16" spans="1:7" ht="12.75">
      <c r="A16" t="s">
        <v>24</v>
      </c>
      <c r="B16" s="53">
        <v>0.04182153</v>
      </c>
      <c r="C16" s="53">
        <v>-0.02427829</v>
      </c>
      <c r="D16" s="53">
        <v>-0.007299932</v>
      </c>
      <c r="E16" s="53">
        <v>-0.01284512</v>
      </c>
      <c r="F16" s="53">
        <v>-0.001021652</v>
      </c>
      <c r="G16" s="53">
        <v>-0.004777064</v>
      </c>
    </row>
    <row r="17" spans="1:7" ht="12.75">
      <c r="A17" t="s">
        <v>25</v>
      </c>
      <c r="B17" s="53">
        <v>0.008483109</v>
      </c>
      <c r="C17" s="53">
        <v>-0.002246066</v>
      </c>
      <c r="D17" s="53">
        <v>-0.001383976</v>
      </c>
      <c r="E17" s="53">
        <v>-0.02181412</v>
      </c>
      <c r="F17" s="53">
        <v>-0.0189535</v>
      </c>
      <c r="G17" s="53">
        <v>-0.007432077</v>
      </c>
    </row>
    <row r="18" spans="1:7" ht="12.75">
      <c r="A18" t="s">
        <v>26</v>
      </c>
      <c r="B18" s="53">
        <v>0.00212401</v>
      </c>
      <c r="C18" s="53">
        <v>0.06018833</v>
      </c>
      <c r="D18" s="53">
        <v>0.05454603</v>
      </c>
      <c r="E18" s="53">
        <v>0.02587219</v>
      </c>
      <c r="F18" s="53">
        <v>-0.02099775</v>
      </c>
      <c r="G18" s="53">
        <v>0.03132726</v>
      </c>
    </row>
    <row r="19" spans="1:7" ht="12.75">
      <c r="A19" t="s">
        <v>27</v>
      </c>
      <c r="B19" s="53">
        <v>-0.2067238</v>
      </c>
      <c r="C19" s="53">
        <v>-0.1941123</v>
      </c>
      <c r="D19" s="53">
        <v>-0.1949658</v>
      </c>
      <c r="E19" s="53">
        <v>-0.2035977</v>
      </c>
      <c r="F19" s="53">
        <v>-0.1660514</v>
      </c>
      <c r="G19" s="53">
        <v>-0.1946814</v>
      </c>
    </row>
    <row r="20" spans="1:7" ht="12.75">
      <c r="A20" t="s">
        <v>28</v>
      </c>
      <c r="B20" s="53">
        <v>-0.003056184</v>
      </c>
      <c r="C20" s="53">
        <v>0.004788734</v>
      </c>
      <c r="D20" s="53">
        <v>0.007873726</v>
      </c>
      <c r="E20" s="53">
        <v>0.0001541592</v>
      </c>
      <c r="F20" s="53">
        <v>-0.0005051755</v>
      </c>
      <c r="G20" s="53">
        <v>0.002572787</v>
      </c>
    </row>
    <row r="21" spans="1:7" ht="12.75">
      <c r="A21" t="s">
        <v>29</v>
      </c>
      <c r="B21" s="53">
        <v>-179.0444</v>
      </c>
      <c r="C21" s="53">
        <v>57.36075</v>
      </c>
      <c r="D21" s="53">
        <v>148.9872</v>
      </c>
      <c r="E21" s="53">
        <v>-5.744216</v>
      </c>
      <c r="F21" s="53">
        <v>-167.3573</v>
      </c>
      <c r="G21" s="53">
        <v>0.005475146</v>
      </c>
    </row>
    <row r="22" spans="1:7" ht="12.75">
      <c r="A22" t="s">
        <v>30</v>
      </c>
      <c r="B22" s="53">
        <v>166.8726</v>
      </c>
      <c r="C22" s="53">
        <v>47.78476</v>
      </c>
      <c r="D22" s="53">
        <v>-71.9313</v>
      </c>
      <c r="E22" s="53">
        <v>-59.25286</v>
      </c>
      <c r="F22" s="53">
        <v>-30.85162</v>
      </c>
      <c r="G22" s="53">
        <v>0</v>
      </c>
    </row>
    <row r="23" spans="1:7" ht="12.75">
      <c r="A23" t="s">
        <v>31</v>
      </c>
      <c r="B23" s="53">
        <v>-2.827136</v>
      </c>
      <c r="C23" s="53">
        <v>-2.502788</v>
      </c>
      <c r="D23" s="53">
        <v>-3.675458</v>
      </c>
      <c r="E23" s="53">
        <v>-6.620863</v>
      </c>
      <c r="F23" s="53">
        <v>2.333345</v>
      </c>
      <c r="G23" s="53">
        <v>-3.178604</v>
      </c>
    </row>
    <row r="24" spans="1:7" ht="12.75">
      <c r="A24" t="s">
        <v>32</v>
      </c>
      <c r="B24" s="53">
        <v>-1.103814</v>
      </c>
      <c r="C24" s="53">
        <v>1.832849</v>
      </c>
      <c r="D24" s="53">
        <v>-2.007678</v>
      </c>
      <c r="E24" s="53">
        <v>-3.636788</v>
      </c>
      <c r="F24" s="53">
        <v>0.3007807</v>
      </c>
      <c r="G24" s="53">
        <v>-1.037918</v>
      </c>
    </row>
    <row r="25" spans="1:7" ht="12.75">
      <c r="A25" t="s">
        <v>33</v>
      </c>
      <c r="B25" s="53">
        <v>-0.9671136</v>
      </c>
      <c r="C25" s="53">
        <v>-0.620576</v>
      </c>
      <c r="D25" s="53">
        <v>-0.7961293</v>
      </c>
      <c r="E25" s="53">
        <v>-1.960384</v>
      </c>
      <c r="F25" s="53">
        <v>-3.098185</v>
      </c>
      <c r="G25" s="53">
        <v>-1.366446</v>
      </c>
    </row>
    <row r="26" spans="1:7" ht="12.75">
      <c r="A26" t="s">
        <v>34</v>
      </c>
      <c r="B26" s="53">
        <v>0.5975638</v>
      </c>
      <c r="C26" s="53">
        <v>-0.2967954</v>
      </c>
      <c r="D26" s="53">
        <v>-0.616746</v>
      </c>
      <c r="E26" s="53">
        <v>0.1475832</v>
      </c>
      <c r="F26" s="53">
        <v>1.95209</v>
      </c>
      <c r="G26" s="53">
        <v>0.1628908</v>
      </c>
    </row>
    <row r="27" spans="1:7" ht="12.75">
      <c r="A27" t="s">
        <v>35</v>
      </c>
      <c r="B27" s="53">
        <v>0.002236989</v>
      </c>
      <c r="C27" s="53">
        <v>-0.2587535</v>
      </c>
      <c r="D27" s="53">
        <v>0.2087901</v>
      </c>
      <c r="E27" s="53">
        <v>-0.09772848</v>
      </c>
      <c r="F27" s="53">
        <v>-0.01130593</v>
      </c>
      <c r="G27" s="53">
        <v>-0.03675603</v>
      </c>
    </row>
    <row r="28" spans="1:7" ht="12.75">
      <c r="A28" t="s">
        <v>36</v>
      </c>
      <c r="B28" s="53">
        <v>-0.0746289</v>
      </c>
      <c r="C28" s="53">
        <v>-0.002255162</v>
      </c>
      <c r="D28" s="53">
        <v>-0.09728775</v>
      </c>
      <c r="E28" s="53">
        <v>-0.2784523</v>
      </c>
      <c r="F28" s="53">
        <v>0.02936792</v>
      </c>
      <c r="G28" s="53">
        <v>-0.09791303</v>
      </c>
    </row>
    <row r="29" spans="1:7" ht="12.75">
      <c r="A29" t="s">
        <v>37</v>
      </c>
      <c r="B29" s="53">
        <v>0.09302113</v>
      </c>
      <c r="C29" s="53">
        <v>0.01283182</v>
      </c>
      <c r="D29" s="53">
        <v>-0.1047603</v>
      </c>
      <c r="E29" s="53">
        <v>-0.1484021</v>
      </c>
      <c r="F29" s="53">
        <v>0.1172326</v>
      </c>
      <c r="G29" s="53">
        <v>-0.02876782</v>
      </c>
    </row>
    <row r="30" spans="1:7" ht="12.75">
      <c r="A30" t="s">
        <v>38</v>
      </c>
      <c r="B30" s="53">
        <v>-0.03285476</v>
      </c>
      <c r="C30" s="53">
        <v>0.007932843</v>
      </c>
      <c r="D30" s="53">
        <v>-0.0796748</v>
      </c>
      <c r="E30" s="53">
        <v>-0.1688218</v>
      </c>
      <c r="F30" s="53">
        <v>0.3077561</v>
      </c>
      <c r="G30" s="53">
        <v>-0.02161988</v>
      </c>
    </row>
    <row r="31" spans="1:7" ht="12.75">
      <c r="A31" t="s">
        <v>39</v>
      </c>
      <c r="B31" s="53">
        <v>-0.003913851</v>
      </c>
      <c r="C31" s="53">
        <v>0.002534817</v>
      </c>
      <c r="D31" s="53">
        <v>0.03330119</v>
      </c>
      <c r="E31" s="53">
        <v>-0.006425188</v>
      </c>
      <c r="F31" s="53">
        <v>0.0169268</v>
      </c>
      <c r="G31" s="53">
        <v>0.008761801</v>
      </c>
    </row>
    <row r="32" spans="1:7" ht="12.75">
      <c r="A32" t="s">
        <v>40</v>
      </c>
      <c r="B32" s="53">
        <v>0.008218846</v>
      </c>
      <c r="C32" s="53">
        <v>-0.02012722</v>
      </c>
      <c r="D32" s="53">
        <v>0.01738528</v>
      </c>
      <c r="E32" s="53">
        <v>-0.02160653</v>
      </c>
      <c r="F32" s="53">
        <v>0.008338649</v>
      </c>
      <c r="G32" s="53">
        <v>-0.003564887</v>
      </c>
    </row>
    <row r="33" spans="1:7" ht="12.75">
      <c r="A33" t="s">
        <v>41</v>
      </c>
      <c r="B33" s="53">
        <v>0.1079149</v>
      </c>
      <c r="C33" s="53">
        <v>0.03986435</v>
      </c>
      <c r="D33" s="53">
        <v>0.009462712</v>
      </c>
      <c r="E33" s="53">
        <v>0.05454874</v>
      </c>
      <c r="F33" s="53">
        <v>0.06600108</v>
      </c>
      <c r="G33" s="53">
        <v>0.04942399</v>
      </c>
    </row>
    <row r="34" spans="1:7" ht="12.75">
      <c r="A34" t="s">
        <v>42</v>
      </c>
      <c r="B34" s="53">
        <v>-0.03369921</v>
      </c>
      <c r="C34" s="53">
        <v>-0.02232412</v>
      </c>
      <c r="D34" s="53">
        <v>-0.009964198</v>
      </c>
      <c r="E34" s="53">
        <v>-0.01088744</v>
      </c>
      <c r="F34" s="53">
        <v>-0.0300974</v>
      </c>
      <c r="G34" s="53">
        <v>-0.01928779</v>
      </c>
    </row>
    <row r="35" spans="1:7" ht="12.75">
      <c r="A35" t="s">
        <v>43</v>
      </c>
      <c r="B35" s="53">
        <v>-0.005135004</v>
      </c>
      <c r="C35" s="53">
        <v>-0.001325371</v>
      </c>
      <c r="D35" s="53">
        <v>-0.002531439</v>
      </c>
      <c r="E35" s="53">
        <v>-0.004547279</v>
      </c>
      <c r="F35" s="53">
        <v>-0.002940417</v>
      </c>
      <c r="G35" s="53">
        <v>-0.003158188</v>
      </c>
    </row>
    <row r="36" spans="1:6" ht="12.75">
      <c r="A36" t="s">
        <v>44</v>
      </c>
      <c r="B36" s="53">
        <v>21.89026</v>
      </c>
      <c r="C36" s="53">
        <v>21.88416</v>
      </c>
      <c r="D36" s="53">
        <v>21.89331</v>
      </c>
      <c r="E36" s="53">
        <v>21.88721</v>
      </c>
      <c r="F36" s="53">
        <v>21.89331</v>
      </c>
    </row>
    <row r="37" spans="1:6" ht="12.75">
      <c r="A37" t="s">
        <v>45</v>
      </c>
      <c r="B37" s="53">
        <v>0.3626506</v>
      </c>
      <c r="C37" s="53">
        <v>0.3412883</v>
      </c>
      <c r="D37" s="53">
        <v>0.3346761</v>
      </c>
      <c r="E37" s="53">
        <v>0.3300985</v>
      </c>
      <c r="F37" s="53">
        <v>0.3270467</v>
      </c>
    </row>
    <row r="38" spans="1:7" ht="12.75">
      <c r="A38" t="s">
        <v>55</v>
      </c>
      <c r="B38" s="53">
        <v>-1.433563E-05</v>
      </c>
      <c r="C38" s="53">
        <v>8.298282E-05</v>
      </c>
      <c r="D38" s="53">
        <v>6.062332E-05</v>
      </c>
      <c r="E38" s="53">
        <v>-4.048775E-05</v>
      </c>
      <c r="F38" s="53">
        <v>-0.0001632018</v>
      </c>
      <c r="G38" s="53">
        <v>0.0002769412</v>
      </c>
    </row>
    <row r="39" spans="1:7" ht="12.75">
      <c r="A39" t="s">
        <v>56</v>
      </c>
      <c r="B39" s="53">
        <v>0.0003046147</v>
      </c>
      <c r="C39" s="53">
        <v>-9.790981E-05</v>
      </c>
      <c r="D39" s="53">
        <v>-0.0002528421</v>
      </c>
      <c r="E39" s="53">
        <v>0</v>
      </c>
      <c r="F39" s="53">
        <v>0.000284004</v>
      </c>
      <c r="G39" s="53">
        <v>0.0005146132</v>
      </c>
    </row>
    <row r="40" spans="2:5" ht="12.75">
      <c r="B40" t="s">
        <v>46</v>
      </c>
      <c r="C40" t="s">
        <v>47</v>
      </c>
      <c r="D40" t="s">
        <v>48</v>
      </c>
      <c r="E40">
        <v>3.116383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-1.4335626262518409E-05</v>
      </c>
      <c r="C50">
        <f>-0.017/(C7*C7+C22*C22)*(C21*C22+C6*C7)</f>
        <v>8.298281134008484E-05</v>
      </c>
      <c r="D50">
        <f>-0.017/(D7*D7+D22*D22)*(D21*D22+D6*D7)</f>
        <v>6.06233245878276E-05</v>
      </c>
      <c r="E50">
        <f>-0.017/(E7*E7+E22*E22)*(E21*E22+E6*E7)</f>
        <v>-4.048774392372222E-05</v>
      </c>
      <c r="F50">
        <f>-0.017/(F7*F7+F22*F22)*(F21*F22+F6*F7)</f>
        <v>-0.00016320176905896291</v>
      </c>
      <c r="G50">
        <f>(B50*B$4+C50*C$4+D50*D$4+E50*E$4+F50*F$4)/SUM(B$4:F$4)</f>
        <v>9.159755836981208E-07</v>
      </c>
    </row>
    <row r="51" spans="1:7" ht="12.75">
      <c r="A51" t="s">
        <v>59</v>
      </c>
      <c r="B51">
        <f>-0.017/(B7*B7+B22*B22)*(B21*B7-B6*B22)</f>
        <v>0.00030461470232270545</v>
      </c>
      <c r="C51">
        <f>-0.017/(C7*C7+C22*C22)*(C21*C7-C6*C22)</f>
        <v>-9.790980637240112E-05</v>
      </c>
      <c r="D51">
        <f>-0.017/(D7*D7+D22*D22)*(D21*D7-D6*D22)</f>
        <v>-0.00025284216854520755</v>
      </c>
      <c r="E51">
        <f>-0.017/(E7*E7+E22*E22)*(E21*E7-E6*E22)</f>
        <v>9.525265737757184E-06</v>
      </c>
      <c r="F51">
        <f>-0.017/(F7*F7+F22*F22)*(F21*F7-F6*F22)</f>
        <v>0.00028400390610376647</v>
      </c>
      <c r="G51">
        <f>(B51*B$4+C51*C$4+D51*D$4+E51*E$4+F51*F$4)/SUM(B$4:F$4)</f>
        <v>-7.716666476698536E-08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10000.101705722574</v>
      </c>
      <c r="C62">
        <f>C7+(2/0.017)*(C8*C50-C23*C51)</f>
        <v>10000.00425663825</v>
      </c>
      <c r="D62">
        <f>D7+(2/0.017)*(D8*D50-D23*D51)</f>
        <v>9999.908876994541</v>
      </c>
      <c r="E62">
        <f>E7+(2/0.017)*(E8*E50-E23*E51)</f>
        <v>9999.988174586044</v>
      </c>
      <c r="F62">
        <f>F7+(2/0.017)*(F8*F50-F23*F51)</f>
        <v>9999.947961721022</v>
      </c>
    </row>
    <row r="63" spans="1:6" ht="12.75">
      <c r="A63" t="s">
        <v>67</v>
      </c>
      <c r="B63">
        <f>B8+(3/0.017)*(B9*B50-B24*B51)</f>
        <v>-0.17045517152145923</v>
      </c>
      <c r="C63">
        <f>C8+(3/0.017)*(C9*C50-C24*C51)</f>
        <v>3.4218102169853233</v>
      </c>
      <c r="D63">
        <f>D8+(3/0.017)*(D9*D50-D24*D51)</f>
        <v>2.4686885756298</v>
      </c>
      <c r="E63">
        <f>E8+(3/0.017)*(E9*E50-E24*E51)</f>
        <v>4.0439253020881765</v>
      </c>
      <c r="F63">
        <f>F8+(3/0.017)*(F9*F50-F24*F51)</f>
        <v>-1.302601440224455</v>
      </c>
    </row>
    <row r="64" spans="1:6" ht="12.75">
      <c r="A64" t="s">
        <v>68</v>
      </c>
      <c r="B64">
        <f>B9+(4/0.017)*(B10*B50-B25*B51)</f>
        <v>-0.4075268009427485</v>
      </c>
      <c r="C64">
        <f>C9+(4/0.017)*(C10*C50-C25*C51)</f>
        <v>0.03298042562219911</v>
      </c>
      <c r="D64">
        <f>D9+(4/0.017)*(D10*D50-D25*D51)</f>
        <v>0.4432778039308592</v>
      </c>
      <c r="E64">
        <f>E9+(4/0.017)*(E10*E50-E25*E51)</f>
        <v>0.36111550939972237</v>
      </c>
      <c r="F64">
        <f>F9+(4/0.017)*(F10*F50-F25*F51)</f>
        <v>-1.9531421296540057</v>
      </c>
    </row>
    <row r="65" spans="1:6" ht="12.75">
      <c r="A65" t="s">
        <v>69</v>
      </c>
      <c r="B65">
        <f>B10+(5/0.017)*(B11*B50-B26*B51)</f>
        <v>0.2989713800777364</v>
      </c>
      <c r="C65">
        <f>C10+(5/0.017)*(C11*C50-C26*C51)</f>
        <v>-1.5247880588592928</v>
      </c>
      <c r="D65">
        <f>D10+(5/0.017)*(D11*D50-D26*D51)</f>
        <v>-0.817286200528238</v>
      </c>
      <c r="E65">
        <f>E10+(5/0.017)*(E11*E50-E26*E51)</f>
        <v>-1.3003216028487323</v>
      </c>
      <c r="F65">
        <f>F10+(5/0.017)*(F11*F50-F26*F51)</f>
        <v>-1.1602615168826242</v>
      </c>
    </row>
    <row r="66" spans="1:6" ht="12.75">
      <c r="A66" t="s">
        <v>70</v>
      </c>
      <c r="B66">
        <f>B11+(6/0.017)*(B12*B50-B27*B51)</f>
        <v>2.874878160078831</v>
      </c>
      <c r="C66">
        <f>C11+(6/0.017)*(C12*C50-C27*C51)</f>
        <v>1.9910556432268742</v>
      </c>
      <c r="D66">
        <f>D11+(6/0.017)*(D12*D50-D27*D51)</f>
        <v>1.4257550097096228</v>
      </c>
      <c r="E66">
        <f>E11+(6/0.017)*(E12*E50-E27*E51)</f>
        <v>-0.4665913170826037</v>
      </c>
      <c r="F66">
        <f>F11+(6/0.017)*(F12*F50-F27*F51)</f>
        <v>12.277057152814143</v>
      </c>
    </row>
    <row r="67" spans="1:6" ht="12.75">
      <c r="A67" t="s">
        <v>71</v>
      </c>
      <c r="B67">
        <f>B12+(7/0.017)*(B13*B50-B28*B51)</f>
        <v>0.2020226504372109</v>
      </c>
      <c r="C67">
        <f>C12+(7/0.017)*(C13*C50-C28*C51)</f>
        <v>-0.30131828501809627</v>
      </c>
      <c r="D67">
        <f>D12+(7/0.017)*(D13*D50-D28*D51)</f>
        <v>-0.5005829918083934</v>
      </c>
      <c r="E67">
        <f>E12+(7/0.017)*(E13*E50-E28*E51)</f>
        <v>-0.08416975705348287</v>
      </c>
      <c r="F67">
        <f>F12+(7/0.017)*(F13*F50-F28*F51)</f>
        <v>-0.06382437437053164</v>
      </c>
    </row>
    <row r="68" spans="1:6" ht="12.75">
      <c r="A68" t="s">
        <v>72</v>
      </c>
      <c r="B68">
        <f>B13+(8/0.017)*(B14*B50-B29*B51)</f>
        <v>0.004640226267162399</v>
      </c>
      <c r="C68">
        <f>C13+(8/0.017)*(C14*C50-C29*C51)</f>
        <v>0.0048342107299593606</v>
      </c>
      <c r="D68">
        <f>D13+(8/0.017)*(D14*D50-D29*D51)</f>
        <v>-0.014650391347585586</v>
      </c>
      <c r="E68">
        <f>E13+(8/0.017)*(E14*E50-E29*E51)</f>
        <v>-0.0665964638861538</v>
      </c>
      <c r="F68">
        <f>F13+(8/0.017)*(F14*F50-F29*F51)</f>
        <v>-0.3568919618572509</v>
      </c>
    </row>
    <row r="69" spans="1:6" ht="12.75">
      <c r="A69" t="s">
        <v>73</v>
      </c>
      <c r="B69">
        <f>B14+(9/0.017)*(B15*B50-B30*B51)</f>
        <v>0.024115519236103743</v>
      </c>
      <c r="C69">
        <f>C14+(9/0.017)*(C15*C50-C30*C51)</f>
        <v>0.013268478475098065</v>
      </c>
      <c r="D69">
        <f>D14+(9/0.017)*(D15*D50-D30*D51)</f>
        <v>0.03375009297417992</v>
      </c>
      <c r="E69">
        <f>E14+(9/0.017)*(E15*E50-E30*E51)</f>
        <v>-0.04938692023205607</v>
      </c>
      <c r="F69">
        <f>F14+(9/0.017)*(F15*F50-F30*F51)</f>
        <v>-0.026698481736764583</v>
      </c>
    </row>
    <row r="70" spans="1:6" ht="12.75">
      <c r="A70" t="s">
        <v>74</v>
      </c>
      <c r="B70">
        <f>B15+(10/0.017)*(B16*B50-B31*B51)</f>
        <v>-0.4313300654508861</v>
      </c>
      <c r="C70">
        <f>C15+(10/0.017)*(C16*C50-C31*C51)</f>
        <v>-0.19876041606886494</v>
      </c>
      <c r="D70">
        <f>D15+(10/0.017)*(D16*D50-D31*D51)</f>
        <v>-0.11052481238374652</v>
      </c>
      <c r="E70">
        <f>E15+(10/0.017)*(E16*E50-E31*E51)</f>
        <v>-0.0717075155574444</v>
      </c>
      <c r="F70">
        <f>F15+(10/0.017)*(F16*F50-F31*F51)</f>
        <v>-0.4072348305318086</v>
      </c>
    </row>
    <row r="71" spans="1:6" ht="12.75">
      <c r="A71" t="s">
        <v>75</v>
      </c>
      <c r="B71">
        <f>B16+(11/0.017)*(B17*B50-B32*B51)</f>
        <v>0.04012287634783306</v>
      </c>
      <c r="C71">
        <f>C16+(11/0.017)*(C17*C50-C32*C51)</f>
        <v>-0.025674019877979477</v>
      </c>
      <c r="D71">
        <f>D16+(11/0.017)*(D17*D50-D32*D51)</f>
        <v>-0.00450992391960856</v>
      </c>
      <c r="E71">
        <f>E16+(11/0.017)*(E17*E50-E32*E51)</f>
        <v>-0.012140464888916243</v>
      </c>
      <c r="F71">
        <f>F16+(11/0.017)*(F17*F50-F32*F51)</f>
        <v>-0.0005525111609094905</v>
      </c>
    </row>
    <row r="72" spans="1:6" ht="12.75">
      <c r="A72" t="s">
        <v>76</v>
      </c>
      <c r="B72">
        <f>B17+(12/0.017)*(B18*B50-B33*B51)</f>
        <v>-0.014742477461098148</v>
      </c>
      <c r="C72">
        <f>C17+(12/0.017)*(C18*C50-C33*C51)</f>
        <v>0.004034668792653927</v>
      </c>
      <c r="D72">
        <f>D17+(12/0.017)*(D18*D50-D33*D51)</f>
        <v>0.002639083508752569</v>
      </c>
      <c r="E72">
        <f>E17+(12/0.017)*(E18*E50-E33*E51)</f>
        <v>-0.02292030671597109</v>
      </c>
      <c r="F72">
        <f>F17+(12/0.017)*(F18*F50-F33*F51)</f>
        <v>-0.02976599029233601</v>
      </c>
    </row>
    <row r="73" spans="1:6" ht="12.75">
      <c r="A73" t="s">
        <v>77</v>
      </c>
      <c r="B73">
        <f>B18+(13/0.017)*(B19*B50-B34*B51)</f>
        <v>0.01224014349808019</v>
      </c>
      <c r="C73">
        <f>C18+(13/0.017)*(C19*C50-C34*C51)</f>
        <v>0.046199003513399145</v>
      </c>
      <c r="D73">
        <f>D18+(13/0.017)*(D19*D50-D34*D51)</f>
        <v>0.04358103133577819</v>
      </c>
      <c r="E73">
        <f>E18+(13/0.017)*(E19*E50-E34*E51)</f>
        <v>0.03225512675902442</v>
      </c>
      <c r="F73">
        <f>F18+(13/0.017)*(F19*F50-F34*F51)</f>
        <v>0.00626222636339439</v>
      </c>
    </row>
    <row r="74" spans="1:6" ht="12.75">
      <c r="A74" t="s">
        <v>78</v>
      </c>
      <c r="B74">
        <f>B19+(14/0.017)*(B20*B50-B35*B51)</f>
        <v>-0.20539955644876523</v>
      </c>
      <c r="C74">
        <f>C19+(14/0.017)*(C20*C50-C35*C51)</f>
        <v>-0.19389191052415436</v>
      </c>
      <c r="D74">
        <f>D19+(14/0.017)*(D20*D50-D35*D51)</f>
        <v>-0.19509980724176518</v>
      </c>
      <c r="E74">
        <f>E19+(14/0.017)*(E20*E50-E35*E51)</f>
        <v>-0.20356716972017416</v>
      </c>
      <c r="F74">
        <f>F19+(14/0.017)*(F20*F50-F35*F51)</f>
        <v>-0.16529578257152774</v>
      </c>
    </row>
    <row r="75" spans="1:6" ht="12.75">
      <c r="A75" t="s">
        <v>79</v>
      </c>
      <c r="B75" s="53">
        <f>B20</f>
        <v>-0.003056184</v>
      </c>
      <c r="C75" s="53">
        <f>C20</f>
        <v>0.004788734</v>
      </c>
      <c r="D75" s="53">
        <f>D20</f>
        <v>0.007873726</v>
      </c>
      <c r="E75" s="53">
        <f>E20</f>
        <v>0.0001541592</v>
      </c>
      <c r="F75" s="53">
        <f>F20</f>
        <v>-0.0005051755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166.86908993461572</v>
      </c>
      <c r="C82">
        <f>C22+(2/0.017)*(C8*C51+C23*C50)</f>
        <v>47.72128883364189</v>
      </c>
      <c r="D82">
        <f>D22+(2/0.017)*(D8*D51+D23*D50)</f>
        <v>-72.03345282383292</v>
      </c>
      <c r="E82">
        <f>E22+(2/0.017)*(E8*E51+E23*E50)</f>
        <v>-59.2167954740999</v>
      </c>
      <c r="F82">
        <f>F22+(2/0.017)*(F8*F51+F23*F50)</f>
        <v>-30.941533627507642</v>
      </c>
    </row>
    <row r="83" spans="1:6" ht="12.75">
      <c r="A83" t="s">
        <v>82</v>
      </c>
      <c r="B83">
        <f>B23+(3/0.017)*(B9*B51+B24*B50)</f>
        <v>-2.8499104278482768</v>
      </c>
      <c r="C83">
        <f>C23+(3/0.017)*(C9*C51+C24*C50)</f>
        <v>-2.477292638641129</v>
      </c>
      <c r="D83">
        <f>D23+(3/0.017)*(D9*D51+D24*D50)</f>
        <v>-3.7193357043891577</v>
      </c>
      <c r="E83">
        <f>E23+(3/0.017)*(E9*E51+E24*E50)</f>
        <v>-6.594299809120721</v>
      </c>
      <c r="F83">
        <f>F23+(3/0.017)*(F9*F51+F24*F50)</f>
        <v>2.2156323896284857</v>
      </c>
    </row>
    <row r="84" spans="1:6" ht="12.75">
      <c r="A84" t="s">
        <v>83</v>
      </c>
      <c r="B84">
        <f>B24+(4/0.017)*(B10*B51+B25*B50)</f>
        <v>-1.074416952355565</v>
      </c>
      <c r="C84">
        <f>C24+(4/0.017)*(C10*C51+C25*C50)</f>
        <v>1.8567920921153749</v>
      </c>
      <c r="D84">
        <f>D24+(4/0.017)*(D10*D51+D25*D50)</f>
        <v>-1.9716368421457644</v>
      </c>
      <c r="E84">
        <f>E24+(4/0.017)*(E10*E51+E25*E50)</f>
        <v>-3.621038246378109</v>
      </c>
      <c r="F84">
        <f>F24+(4/0.017)*(F10*F51+F25*F50)</f>
        <v>0.3924757432164504</v>
      </c>
    </row>
    <row r="85" spans="1:6" ht="12.75">
      <c r="A85" t="s">
        <v>84</v>
      </c>
      <c r="B85">
        <f>B25+(5/0.017)*(B11*B51+B26*B50)</f>
        <v>-0.7119565216596151</v>
      </c>
      <c r="C85">
        <f>C25+(5/0.017)*(C11*C51+C26*C50)</f>
        <v>-0.6856678787209503</v>
      </c>
      <c r="D85">
        <f>D25+(5/0.017)*(D11*D51+D26*D50)</f>
        <v>-0.9125475481495468</v>
      </c>
      <c r="E85">
        <f>E25+(5/0.017)*(E11*E51+E26*E50)</f>
        <v>-1.963453002008197</v>
      </c>
      <c r="F85">
        <f>F25+(5/0.017)*(F11*F51+F26*F50)</f>
        <v>-2.1668728026747823</v>
      </c>
    </row>
    <row r="86" spans="1:6" ht="12.75">
      <c r="A86" t="s">
        <v>85</v>
      </c>
      <c r="B86">
        <f>B26+(6/0.017)*(B12*B51+B27*B50)</f>
        <v>0.6182772511280156</v>
      </c>
      <c r="C86">
        <f>C26+(6/0.017)*(C12*C51+C27*C50)</f>
        <v>-0.2939604350634792</v>
      </c>
      <c r="D86">
        <f>D26+(6/0.017)*(D12*D51+D27*D50)</f>
        <v>-0.568519199605213</v>
      </c>
      <c r="E86">
        <f>E26+(6/0.017)*(E12*E51+E27*E50)</f>
        <v>0.14868925611719463</v>
      </c>
      <c r="F86">
        <f>F26+(6/0.017)*(F12*F51+F27*F50)</f>
        <v>1.9443815041535353</v>
      </c>
    </row>
    <row r="87" spans="1:6" ht="12.75">
      <c r="A87" t="s">
        <v>86</v>
      </c>
      <c r="B87">
        <f>B27+(7/0.017)*(B13*B51+B28*B50)</f>
        <v>0.004945216690405647</v>
      </c>
      <c r="C87">
        <f>C27+(7/0.017)*(C13*C51+C28*C50)</f>
        <v>-0.25896769933875385</v>
      </c>
      <c r="D87">
        <f>D27+(7/0.017)*(D13*D51+D28*D50)</f>
        <v>0.20673199261877412</v>
      </c>
      <c r="E87">
        <f>E27+(7/0.017)*(E13*E51+E28*E50)</f>
        <v>-0.09335396492748131</v>
      </c>
      <c r="F87">
        <f>F27+(7/0.017)*(F13*F51+F28*F50)</f>
        <v>-0.053321246480225126</v>
      </c>
    </row>
    <row r="88" spans="1:6" ht="12.75">
      <c r="A88" t="s">
        <v>87</v>
      </c>
      <c r="B88">
        <f>B28+(8/0.017)*(B14*B51+B29*B50)</f>
        <v>-0.07302867286695629</v>
      </c>
      <c r="C88">
        <f>C28+(8/0.017)*(C14*C51+C29*C50)</f>
        <v>-0.002746695283414809</v>
      </c>
      <c r="D88">
        <f>D28+(8/0.017)*(D14*D51+D29*D50)</f>
        <v>-0.10600112554810377</v>
      </c>
      <c r="E88">
        <f>E28+(8/0.017)*(E14*E51+E29*E50)</f>
        <v>-0.2758569008933186</v>
      </c>
      <c r="F88">
        <f>F28+(8/0.017)*(F14*F51+F29*F50)</f>
        <v>0.01830944946380856</v>
      </c>
    </row>
    <row r="89" spans="1:6" ht="12.75">
      <c r="A89" t="s">
        <v>88</v>
      </c>
      <c r="B89">
        <f>B29+(9/0.017)*(B15*B51+B30*B50)</f>
        <v>0.023655120220398257</v>
      </c>
      <c r="C89">
        <f>C29+(9/0.017)*(C15*C51+C30*C50)</f>
        <v>0.023429131430284147</v>
      </c>
      <c r="D89">
        <f>D29+(9/0.017)*(D15*D51+D30*D50)</f>
        <v>-0.09189471211326863</v>
      </c>
      <c r="E89">
        <f>E29+(9/0.017)*(E15*E51+E30*E50)</f>
        <v>-0.14514678742917841</v>
      </c>
      <c r="F89">
        <f>F29+(9/0.017)*(F15*F51+F30*F50)</f>
        <v>0.029822816730692023</v>
      </c>
    </row>
    <row r="90" spans="1:6" ht="12.75">
      <c r="A90" t="s">
        <v>89</v>
      </c>
      <c r="B90">
        <f>B30+(10/0.017)*(B16*B51+B31*B50)</f>
        <v>-0.025327959754815714</v>
      </c>
      <c r="C90">
        <f>C30+(10/0.017)*(C16*C51+C31*C50)</f>
        <v>0.009454860008144496</v>
      </c>
      <c r="D90">
        <f>D30+(10/0.017)*(D16*D51+D31*D50)</f>
        <v>-0.0774015297131509</v>
      </c>
      <c r="E90">
        <f>E30+(10/0.017)*(E16*E51+E31*E50)</f>
        <v>-0.16874074812648682</v>
      </c>
      <c r="F90">
        <f>F30+(10/0.017)*(F16*F51+F31*F50)</f>
        <v>0.3059604312569494</v>
      </c>
    </row>
    <row r="91" spans="1:6" ht="12.75">
      <c r="A91" t="s">
        <v>90</v>
      </c>
      <c r="B91">
        <f>B31+(11/0.017)*(B17*B51+B32*B50)</f>
        <v>-0.002318037376432379</v>
      </c>
      <c r="C91">
        <f>C31+(11/0.017)*(C17*C51+C32*C50)</f>
        <v>0.001596386674005398</v>
      </c>
      <c r="D91">
        <f>D31+(11/0.017)*(D17*D51+D32*D50)</f>
        <v>0.03420958356594075</v>
      </c>
      <c r="E91">
        <f>E31+(11/0.017)*(E17*E51+E32*E50)</f>
        <v>-0.005993590470427419</v>
      </c>
      <c r="F91">
        <f>F31+(11/0.017)*(F17*F51+F32*F50)</f>
        <v>0.012563196862959152</v>
      </c>
    </row>
    <row r="92" spans="1:6" ht="12.75">
      <c r="A92" t="s">
        <v>91</v>
      </c>
      <c r="B92">
        <f>B32+(12/0.017)*(B18*B51+B33*B50)</f>
        <v>0.007583535646581225</v>
      </c>
      <c r="C92">
        <f>C32+(12/0.017)*(C18*C51+C33*C50)</f>
        <v>-0.021951906047717462</v>
      </c>
      <c r="D92">
        <f>D32+(12/0.017)*(D18*D51+D33*D50)</f>
        <v>0.008055014976700128</v>
      </c>
      <c r="E92">
        <f>E32+(12/0.017)*(E18*E51+E33*E50)</f>
        <v>-0.02299155301048044</v>
      </c>
      <c r="F92">
        <f>F32+(12/0.017)*(F18*F51+F33*F50)</f>
        <v>-0.003474247024841762</v>
      </c>
    </row>
    <row r="93" spans="1:6" ht="12.75">
      <c r="A93" t="s">
        <v>92</v>
      </c>
      <c r="B93">
        <f>B33+(13/0.017)*(B19*B51+B34*B50)</f>
        <v>0.06012995154344041</v>
      </c>
      <c r="C93">
        <f>C33+(13/0.017)*(C19*C51+C34*C50)</f>
        <v>0.0529813342999826</v>
      </c>
      <c r="D93">
        <f>D33+(13/0.017)*(D19*D51+D34*D50)</f>
        <v>0.04669739830053046</v>
      </c>
      <c r="E93">
        <f>E33+(13/0.017)*(E19*E51+E34*E50)</f>
        <v>0.05340281728975961</v>
      </c>
      <c r="F93">
        <f>F33+(13/0.017)*(F19*F51+F34*F50)</f>
        <v>0.03369432324888186</v>
      </c>
    </row>
    <row r="94" spans="1:6" ht="12.75">
      <c r="A94" t="s">
        <v>93</v>
      </c>
      <c r="B94">
        <f>B34+(14/0.017)*(B20*B51+B35*B50)</f>
        <v>-0.03440525889040237</v>
      </c>
      <c r="C94">
        <f>C34+(14/0.017)*(C20*C51+C35*C50)</f>
        <v>-0.0228008175544121</v>
      </c>
      <c r="D94">
        <f>D34+(14/0.017)*(D20*D51+D35*D50)</f>
        <v>-0.011730070874328763</v>
      </c>
      <c r="E94">
        <f>E34+(14/0.017)*(E20*E51+E35*E50)</f>
        <v>-0.010734611491137238</v>
      </c>
      <c r="F94">
        <f>F34+(14/0.017)*(F20*F51+F35*F50)</f>
        <v>-0.029820356931020954</v>
      </c>
    </row>
    <row r="95" spans="1:6" ht="12.75">
      <c r="A95" t="s">
        <v>94</v>
      </c>
      <c r="B95" s="53">
        <f>B35</f>
        <v>-0.005135004</v>
      </c>
      <c r="C95" s="53">
        <f>C35</f>
        <v>-0.001325371</v>
      </c>
      <c r="D95" s="53">
        <f>D35</f>
        <v>-0.002531439</v>
      </c>
      <c r="E95" s="53">
        <f>E35</f>
        <v>-0.004547279</v>
      </c>
      <c r="F95" s="53">
        <f>F35</f>
        <v>-0.002940417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-0.1704534379124524</v>
      </c>
      <c r="C103">
        <f>C63*10000/C62</f>
        <v>3.421808760445118</v>
      </c>
      <c r="D103">
        <f>D63*10000/D62</f>
        <v>2.4687110712670424</v>
      </c>
      <c r="E103">
        <f>E63*10000/E62</f>
        <v>4.043930084202902</v>
      </c>
      <c r="F103">
        <f>F63*10000/F62</f>
        <v>-1.3026082187734438</v>
      </c>
      <c r="G103">
        <f>AVERAGE(C103:E103)</f>
        <v>3.3114833053050208</v>
      </c>
      <c r="H103">
        <f>STDEV(C103:E103)</f>
        <v>0.7933835858004371</v>
      </c>
      <c r="I103">
        <f>(B103*B4+C103*C4+D103*D4+E103*E4+F103*F4)/SUM(B4:F4)</f>
        <v>2.192336474140955</v>
      </c>
      <c r="K103">
        <f>(LN(H103)+LN(H123))/2-LN(K114*K115^3)</f>
        <v>-3.620507706591568</v>
      </c>
    </row>
    <row r="104" spans="1:11" ht="12.75">
      <c r="A104" t="s">
        <v>68</v>
      </c>
      <c r="B104">
        <f>B64*10000/B62</f>
        <v>-0.40752265620412703</v>
      </c>
      <c r="C104">
        <f>C64*10000/C62</f>
        <v>0.032980411583630964</v>
      </c>
      <c r="D104">
        <f>D64*10000/D62</f>
        <v>0.44328184324824144</v>
      </c>
      <c r="E104">
        <f>E64*10000/E62</f>
        <v>0.3611159364342658</v>
      </c>
      <c r="F104">
        <f>F64*10000/F62</f>
        <v>-1.9531522935223995</v>
      </c>
      <c r="G104">
        <f>AVERAGE(C104:E104)</f>
        <v>0.2791260637553794</v>
      </c>
      <c r="H104">
        <f>STDEV(C104:E104)</f>
        <v>0.21709115740382484</v>
      </c>
      <c r="I104">
        <f>(B104*B4+C104*C4+D104*D4+E104*E4+F104*F4)/SUM(B4:F4)</f>
        <v>-0.11812380732161429</v>
      </c>
      <c r="K104">
        <f>(LN(H104)+LN(H124))/2-LN(K114*K115^4)</f>
        <v>-3.53432460668377</v>
      </c>
    </row>
    <row r="105" spans="1:11" ht="12.75">
      <c r="A105" t="s">
        <v>69</v>
      </c>
      <c r="B105">
        <f>B65*10000/B62</f>
        <v>0.2989683393986378</v>
      </c>
      <c r="C105">
        <f>C65*10000/C62</f>
        <v>-1.5247874098124516</v>
      </c>
      <c r="D105">
        <f>D65*10000/D62</f>
        <v>-0.8172936479535924</v>
      </c>
      <c r="E105">
        <f>E65*10000/E62</f>
        <v>-1.3003231405346736</v>
      </c>
      <c r="F105">
        <f>F65*10000/F62</f>
        <v>-1.1602675547152943</v>
      </c>
      <c r="G105">
        <f>AVERAGE(C105:E105)</f>
        <v>-1.2141347327669056</v>
      </c>
      <c r="H105">
        <f>STDEV(C105:E105)</f>
        <v>0.36153587234527335</v>
      </c>
      <c r="I105">
        <f>(B105*B4+C105*C4+D105*D4+E105*E4+F105*F4)/SUM(B4:F4)</f>
        <v>-0.9881446976178401</v>
      </c>
      <c r="K105">
        <f>(LN(H105)+LN(H125))/2-LN(K114*K115^5)</f>
        <v>-3.3961759112405936</v>
      </c>
    </row>
    <row r="106" spans="1:11" ht="12.75">
      <c r="A106" t="s">
        <v>70</v>
      </c>
      <c r="B106">
        <f>B66*10000/B62</f>
        <v>2.8748489212201482</v>
      </c>
      <c r="C106">
        <f>C66*10000/C62</f>
        <v>1.991054795706874</v>
      </c>
      <c r="D106">
        <f>D66*10000/D62</f>
        <v>1.4257680017361634</v>
      </c>
      <c r="E106">
        <f>E66*10000/E62</f>
        <v>-0.46659186884680354</v>
      </c>
      <c r="F106">
        <f>F66*10000/F62</f>
        <v>12.27712104083912</v>
      </c>
      <c r="G106">
        <f>AVERAGE(C106:E106)</f>
        <v>0.983410309532078</v>
      </c>
      <c r="H106">
        <f>STDEV(C106:E106)</f>
        <v>1.287154624680752</v>
      </c>
      <c r="I106">
        <f>(B106*B4+C106*C4+D106*D4+E106*E4+F106*F4)/SUM(B4:F4)</f>
        <v>2.763794727403491</v>
      </c>
      <c r="K106">
        <f>(LN(H106)+LN(H126))/2-LN(K114*K115^6)</f>
        <v>-2.4866235028744335</v>
      </c>
    </row>
    <row r="107" spans="1:11" ht="12.75">
      <c r="A107" t="s">
        <v>71</v>
      </c>
      <c r="B107">
        <f>B67*10000/B62</f>
        <v>0.20202059577214412</v>
      </c>
      <c r="C107">
        <f>C67*10000/C62</f>
        <v>-0.3013181567578571</v>
      </c>
      <c r="D107">
        <f>D67*10000/D62</f>
        <v>-0.5005875533126287</v>
      </c>
      <c r="E107">
        <f>E67*10000/E62</f>
        <v>-0.08416985658782256</v>
      </c>
      <c r="F107">
        <f>F67*10000/F62</f>
        <v>-0.06382470650331991</v>
      </c>
      <c r="G107">
        <f>AVERAGE(C107:E107)</f>
        <v>-0.29535852221943615</v>
      </c>
      <c r="H107">
        <f>STDEV(C107:E107)</f>
        <v>0.2082728078009028</v>
      </c>
      <c r="I107">
        <f>(B107*B4+C107*C4+D107*D4+E107*E4+F107*F4)/SUM(B4:F4)</f>
        <v>-0.1924064321795676</v>
      </c>
      <c r="K107">
        <f>(LN(H107)+LN(H127))/2-LN(K114*K115^7)</f>
        <v>-3.0195775658670483</v>
      </c>
    </row>
    <row r="108" spans="1:9" ht="12.75">
      <c r="A108" t="s">
        <v>72</v>
      </c>
      <c r="B108">
        <f>B68*10000/B62</f>
        <v>0.0046401790738858405</v>
      </c>
      <c r="C108">
        <f>C68*10000/C62</f>
        <v>0.004834208672211606</v>
      </c>
      <c r="D108">
        <f>D68*10000/D62</f>
        <v>-0.014650524847571152</v>
      </c>
      <c r="E108">
        <f>E68*10000/E62</f>
        <v>-0.06659654263932227</v>
      </c>
      <c r="F108">
        <f>F68*10000/F62</f>
        <v>-0.35689381907126316</v>
      </c>
      <c r="G108">
        <f>AVERAGE(C108:E108)</f>
        <v>-0.025470952938227275</v>
      </c>
      <c r="H108">
        <f>STDEV(C108:E108)</f>
        <v>0.0369242373825289</v>
      </c>
      <c r="I108">
        <f>(B108*B4+C108*C4+D108*D4+E108*E4+F108*F4)/SUM(B4:F4)</f>
        <v>-0.06537764789438305</v>
      </c>
    </row>
    <row r="109" spans="1:9" ht="12.75">
      <c r="A109" t="s">
        <v>73</v>
      </c>
      <c r="B109">
        <f>B69*10000/B62</f>
        <v>0.02411527396996732</v>
      </c>
      <c r="C109">
        <f>C69*10000/C62</f>
        <v>0.013268472827189168</v>
      </c>
      <c r="D109">
        <f>D69*10000/D62</f>
        <v>0.033750400517972984</v>
      </c>
      <c r="E109">
        <f>E69*10000/E62</f>
        <v>-0.04938697863420271</v>
      </c>
      <c r="F109">
        <f>F69*10000/F62</f>
        <v>-0.026698620671791667</v>
      </c>
      <c r="G109">
        <f>AVERAGE(C109:E109)</f>
        <v>-0.0007893684296801859</v>
      </c>
      <c r="H109">
        <f>STDEV(C109:E109)</f>
        <v>0.04331481419417216</v>
      </c>
      <c r="I109">
        <f>(B109*B4+C109*C4+D109*D4+E109*E4+F109*F4)/SUM(B4:F4)</f>
        <v>-0.0006708045055059901</v>
      </c>
    </row>
    <row r="110" spans="1:11" ht="12.75">
      <c r="A110" t="s">
        <v>74</v>
      </c>
      <c r="B110">
        <f>B70*10000/B62</f>
        <v>-0.4313256786219052</v>
      </c>
      <c r="C110">
        <f>C70*10000/C62</f>
        <v>-0.19876033146378197</v>
      </c>
      <c r="D110">
        <f>D70*10000/D62</f>
        <v>-0.11052581952823215</v>
      </c>
      <c r="E110">
        <f>E70*10000/E62</f>
        <v>-0.0717076003546502</v>
      </c>
      <c r="F110">
        <f>F70*10000/F62</f>
        <v>-0.40723694972280855</v>
      </c>
      <c r="G110">
        <f>AVERAGE(C110:E110)</f>
        <v>-0.12699791711555478</v>
      </c>
      <c r="H110">
        <f>STDEV(C110:E110)</f>
        <v>0.06510834523904785</v>
      </c>
      <c r="I110">
        <f>(B110*B4+C110*C4+D110*D4+E110*E4+F110*F4)/SUM(B4:F4)</f>
        <v>-0.20839350428572956</v>
      </c>
      <c r="K110">
        <f>EXP(AVERAGE(K103:K107))</f>
        <v>0.04029846666970481</v>
      </c>
    </row>
    <row r="111" spans="1:9" ht="12.75">
      <c r="A111" t="s">
        <v>75</v>
      </c>
      <c r="B111">
        <f>B71*10000/B62</f>
        <v>0.04012246827937028</v>
      </c>
      <c r="C111">
        <f>C71*10000/C62</f>
        <v>-0.02567400894948262</v>
      </c>
      <c r="D111">
        <f>D71*10000/D62</f>
        <v>-0.004509965015765236</v>
      </c>
      <c r="E111">
        <f>E71*10000/E62</f>
        <v>-0.012140479245535513</v>
      </c>
      <c r="F111">
        <f>F71*10000/F62</f>
        <v>-0.0005525140360974455</v>
      </c>
      <c r="G111">
        <f>AVERAGE(C111:E111)</f>
        <v>-0.014108151070261123</v>
      </c>
      <c r="H111">
        <f>STDEV(C111:E111)</f>
        <v>0.010718348203638662</v>
      </c>
      <c r="I111">
        <f>(B111*B4+C111*C4+D111*D4+E111*E4+F111*F4)/SUM(B4:F4)</f>
        <v>-0.004454139576201258</v>
      </c>
    </row>
    <row r="112" spans="1:9" ht="12.75">
      <c r="A112" t="s">
        <v>76</v>
      </c>
      <c r="B112">
        <f>B72*10000/B62</f>
        <v>-0.01474232752319083</v>
      </c>
      <c r="C112">
        <f>C72*10000/C62</f>
        <v>0.004034667075242106</v>
      </c>
      <c r="D112">
        <f>D72*10000/D62</f>
        <v>0.0026391075570938024</v>
      </c>
      <c r="E112">
        <f>E72*10000/E62</f>
        <v>-0.022920333820214633</v>
      </c>
      <c r="F112">
        <f>F72*10000/F62</f>
        <v>-0.02976614519023276</v>
      </c>
      <c r="G112">
        <f>AVERAGE(C112:E112)</f>
        <v>-0.005415519729292908</v>
      </c>
      <c r="H112">
        <f>STDEV(C112:E112)</f>
        <v>0.015175664198329919</v>
      </c>
      <c r="I112">
        <f>(B112*B4+C112*C4+D112*D4+E112*E4+F112*F4)/SUM(B4:F4)</f>
        <v>-0.010023941070053062</v>
      </c>
    </row>
    <row r="113" spans="1:9" ht="12.75">
      <c r="A113" t="s">
        <v>77</v>
      </c>
      <c r="B113">
        <f>B73*10000/B62</f>
        <v>0.012240019010082415</v>
      </c>
      <c r="C113">
        <f>C73*10000/C62</f>
        <v>0.04619898384816296</v>
      </c>
      <c r="D113">
        <f>D73*10000/D62</f>
        <v>0.04358142846285256</v>
      </c>
      <c r="E113">
        <f>E73*10000/E62</f>
        <v>0.03225516490209214</v>
      </c>
      <c r="F113">
        <f>F73*10000/F62</f>
        <v>0.006262258951112223</v>
      </c>
      <c r="G113">
        <f>AVERAGE(C113:E113)</f>
        <v>0.04067852573770255</v>
      </c>
      <c r="H113">
        <f>STDEV(C113:E113)</f>
        <v>0.007411319374710781</v>
      </c>
      <c r="I113">
        <f>(B113*B4+C113*C4+D113*D4+E113*E4+F113*F4)/SUM(B4:F4)</f>
        <v>0.031966955467339665</v>
      </c>
    </row>
    <row r="114" spans="1:11" ht="12.75">
      <c r="A114" t="s">
        <v>78</v>
      </c>
      <c r="B114">
        <f>B74*10000/B62</f>
        <v>-0.20539746743898113</v>
      </c>
      <c r="C114">
        <f>C74*10000/C62</f>
        <v>-0.1938918279914172</v>
      </c>
      <c r="D114">
        <f>D74*10000/D62</f>
        <v>-0.1951015850660453</v>
      </c>
      <c r="E114">
        <f>E74*10000/E62</f>
        <v>-0.2035674104470638</v>
      </c>
      <c r="F114">
        <f>F74*10000/F62</f>
        <v>-0.1652966427468087</v>
      </c>
      <c r="G114">
        <f>AVERAGE(C114:E114)</f>
        <v>-0.19752027450150877</v>
      </c>
      <c r="H114">
        <f>STDEV(C114:E114)</f>
        <v>0.005271789819683074</v>
      </c>
      <c r="I114">
        <f>(B114*B4+C114*C4+D114*D4+E114*E4+F114*F4)/SUM(B4:F4)</f>
        <v>-0.19436123210870718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-0.0030561529171759263</v>
      </c>
      <c r="C115">
        <f>C75*10000/C62</f>
        <v>0.0047887319616100365</v>
      </c>
      <c r="D115">
        <f>D75*10000/D62</f>
        <v>0.00787379774841152</v>
      </c>
      <c r="E115">
        <f>E75*10000/E62</f>
        <v>0.0001541593822998511</v>
      </c>
      <c r="F115">
        <f>F75*10000/F62</f>
        <v>-0.0005051781288600404</v>
      </c>
      <c r="G115">
        <f>AVERAGE(C115:E115)</f>
        <v>0.00427222969744047</v>
      </c>
      <c r="H115">
        <f>STDEV(C115:E115)</f>
        <v>0.0038856511767726945</v>
      </c>
      <c r="I115">
        <f>(B115*B4+C115*C4+D115*D4+E115*E4+F115*F4)/SUM(B4:F4)</f>
        <v>0.0025724762759483343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166.86739279773985</v>
      </c>
      <c r="C122">
        <f>C82*10000/C62</f>
        <v>47.721268520424196</v>
      </c>
      <c r="D122">
        <f>D82*10000/D62</f>
        <v>-72.0341092202857</v>
      </c>
      <c r="E122">
        <f>E82*10000/E62</f>
        <v>-59.21686550049466</v>
      </c>
      <c r="F122">
        <f>F82*10000/F62</f>
        <v>-30.94169464276143</v>
      </c>
      <c r="G122">
        <f>AVERAGE(C122:E122)</f>
        <v>-27.843235400118726</v>
      </c>
      <c r="H122">
        <f>STDEV(C122:E122)</f>
        <v>65.75382972657518</v>
      </c>
      <c r="I122">
        <f>(B122*B4+C122*C4+D122*D4+E122*E4+F122*F4)/SUM(B4:F4)</f>
        <v>-0.11146366246215483</v>
      </c>
    </row>
    <row r="123" spans="1:9" ht="12.75">
      <c r="A123" t="s">
        <v>82</v>
      </c>
      <c r="B123">
        <f>B83*10000/B62</f>
        <v>-2.8498814429231363</v>
      </c>
      <c r="C123">
        <f>C83*10000/C62</f>
        <v>-2.4772915841477174</v>
      </c>
      <c r="D123">
        <f>D83*10000/D62</f>
        <v>-3.7193695964027613</v>
      </c>
      <c r="E123">
        <f>E83*10000/E62</f>
        <v>-6.594307607162442</v>
      </c>
      <c r="F123">
        <f>F83*10000/F62</f>
        <v>2.2156439194581257</v>
      </c>
      <c r="G123">
        <f>AVERAGE(C123:E123)</f>
        <v>-4.263656262570973</v>
      </c>
      <c r="H123">
        <f>STDEV(C123:E123)</f>
        <v>2.1117862615961815</v>
      </c>
      <c r="I123">
        <f>(B123*B4+C123*C4+D123*D4+E123*E4+F123*F4)/SUM(B4:F4)</f>
        <v>-3.195470257487914</v>
      </c>
    </row>
    <row r="124" spans="1:9" ht="12.75">
      <c r="A124" t="s">
        <v>83</v>
      </c>
      <c r="B124">
        <f>B84*10000/B62</f>
        <v>-1.0744060250314535</v>
      </c>
      <c r="C124">
        <f>C84*10000/C62</f>
        <v>1.856791301746487</v>
      </c>
      <c r="D124">
        <f>D84*10000/D62</f>
        <v>-1.9716548084569516</v>
      </c>
      <c r="E124">
        <f>E84*10000/E62</f>
        <v>-3.6210425284107943</v>
      </c>
      <c r="F124">
        <f>F84*10000/F62</f>
        <v>0.3924777856033004</v>
      </c>
      <c r="G124">
        <f>AVERAGE(C124:E124)</f>
        <v>-1.2453020117070863</v>
      </c>
      <c r="H124">
        <f>STDEV(C124:E124)</f>
        <v>2.8102236844624415</v>
      </c>
      <c r="I124">
        <f>(B124*B4+C124*C4+D124*D4+E124*E4+F124*F4)/SUM(B4:F4)</f>
        <v>-1.003179906187307</v>
      </c>
    </row>
    <row r="125" spans="1:9" ht="12.75">
      <c r="A125" t="s">
        <v>84</v>
      </c>
      <c r="B125">
        <f>B85*10000/B62</f>
        <v>-0.7119492807280118</v>
      </c>
      <c r="C125">
        <f>C85*10000/C62</f>
        <v>-0.6856675868570625</v>
      </c>
      <c r="D125">
        <f>D85*10000/D62</f>
        <v>-0.912555863632841</v>
      </c>
      <c r="E125">
        <f>E85*10000/E62</f>
        <v>-1.9634553238753958</v>
      </c>
      <c r="F125">
        <f>F85*10000/F62</f>
        <v>-2.1668840787666026</v>
      </c>
      <c r="G125">
        <f>AVERAGE(C125:E125)</f>
        <v>-1.1872262581217665</v>
      </c>
      <c r="H125">
        <f>STDEV(C125:E125)</f>
        <v>0.6817391322383762</v>
      </c>
      <c r="I125">
        <f>(B125*B4+C125*C4+D125*D4+E125*E4+F125*F4)/SUM(B4:F4)</f>
        <v>-1.2496552432482568</v>
      </c>
    </row>
    <row r="126" spans="1:9" ht="12.75">
      <c r="A126" t="s">
        <v>85</v>
      </c>
      <c r="B126">
        <f>B86*10000/B62</f>
        <v>0.6182709629585121</v>
      </c>
      <c r="C126">
        <f>C86*10000/C62</f>
        <v>-0.2939603099352092</v>
      </c>
      <c r="D126">
        <f>D86*10000/D62</f>
        <v>-0.5685243801702328</v>
      </c>
      <c r="E126">
        <f>E86*10000/E62</f>
        <v>0.148689431948603</v>
      </c>
      <c r="F126">
        <f>F86*10000/F62</f>
        <v>1.9443916224329043</v>
      </c>
      <c r="G126">
        <f>AVERAGE(C126:E126)</f>
        <v>-0.23793175271894632</v>
      </c>
      <c r="H126">
        <f>STDEV(C126:E126)</f>
        <v>0.36187471933158055</v>
      </c>
      <c r="I126">
        <f>(B126*B4+C126*C4+D126*D4+E126*E4+F126*F4)/SUM(B4:F4)</f>
        <v>0.17741289340541302</v>
      </c>
    </row>
    <row r="127" spans="1:9" ht="12.75">
      <c r="A127" t="s">
        <v>86</v>
      </c>
      <c r="B127">
        <f>B87*10000/B62</f>
        <v>0.0049451663952334995</v>
      </c>
      <c r="C127">
        <f>C87*10000/C62</f>
        <v>-0.2589675891056193</v>
      </c>
      <c r="D127">
        <f>D87*10000/D62</f>
        <v>0.20673387643998925</v>
      </c>
      <c r="E127">
        <f>E87*10000/E62</f>
        <v>-0.09335407532253982</v>
      </c>
      <c r="F127">
        <f>F87*10000/F62</f>
        <v>-0.05332152395625904</v>
      </c>
      <c r="G127">
        <f>AVERAGE(C127:E127)</f>
        <v>-0.04852926266272328</v>
      </c>
      <c r="H127">
        <f>STDEV(C127:E127)</f>
        <v>0.23606442261662947</v>
      </c>
      <c r="I127">
        <f>(B127*B4+C127*C4+D127*D4+E127*E4+F127*F4)/SUM(B4:F4)</f>
        <v>-0.041457805464679504</v>
      </c>
    </row>
    <row r="128" spans="1:9" ht="12.75">
      <c r="A128" t="s">
        <v>87</v>
      </c>
      <c r="B128">
        <f>B88*10000/B62</f>
        <v>-0.07302793013111608</v>
      </c>
      <c r="C128">
        <f>C88*10000/C62</f>
        <v>-0.002746694114246486</v>
      </c>
      <c r="D128">
        <f>D88*10000/D62</f>
        <v>-0.10600209147101976</v>
      </c>
      <c r="E128">
        <f>E88*10000/E62</f>
        <v>-0.27585722710590893</v>
      </c>
      <c r="F128">
        <f>F88*10000/F62</f>
        <v>0.01830954474352829</v>
      </c>
      <c r="G128">
        <f>AVERAGE(C128:E128)</f>
        <v>-0.12820200423039171</v>
      </c>
      <c r="H128">
        <f>STDEV(C128:E128)</f>
        <v>0.13790202283737638</v>
      </c>
      <c r="I128">
        <f>(B128*B4+C128*C4+D128*D4+E128*E4+F128*F4)/SUM(B4:F4)</f>
        <v>-0.1007403154272397</v>
      </c>
    </row>
    <row r="129" spans="1:9" ht="12.75">
      <c r="A129" t="s">
        <v>88</v>
      </c>
      <c r="B129">
        <f>B89*10000/B62</f>
        <v>0.02365487963673567</v>
      </c>
      <c r="C129">
        <f>C89*10000/C62</f>
        <v>0.02342912145735469</v>
      </c>
      <c r="D129">
        <f>D89*10000/D62</f>
        <v>-0.09189554949313444</v>
      </c>
      <c r="E129">
        <f>E89*10000/E62</f>
        <v>-0.14514695907146596</v>
      </c>
      <c r="F129">
        <f>F89*10000/F62</f>
        <v>0.02982297192430532</v>
      </c>
      <c r="G129">
        <f>AVERAGE(C129:E129)</f>
        <v>-0.0712044623690819</v>
      </c>
      <c r="H129">
        <f>STDEV(C129:E129)</f>
        <v>0.08617171546624917</v>
      </c>
      <c r="I129">
        <f>(B129*B4+C129*C4+D129*D4+E129*E4+F129*F4)/SUM(B4:F4)</f>
        <v>-0.04403676909833275</v>
      </c>
    </row>
    <row r="130" spans="1:9" ht="12.75">
      <c r="A130" t="s">
        <v>89</v>
      </c>
      <c r="B130">
        <f>B90*10000/B62</f>
        <v>-0.025327702157590806</v>
      </c>
      <c r="C130">
        <f>C90*10000/C62</f>
        <v>0.009454855983554332</v>
      </c>
      <c r="D130">
        <f>D90*10000/D62</f>
        <v>-0.07740223502557937</v>
      </c>
      <c r="E130">
        <f>E90*10000/E62</f>
        <v>-0.16874094766964257</v>
      </c>
      <c r="F130">
        <f>F90*10000/F62</f>
        <v>0.3059620234306626</v>
      </c>
      <c r="G130">
        <f>AVERAGE(C130:E130)</f>
        <v>-0.0788961089038892</v>
      </c>
      <c r="H130">
        <f>STDEV(C130:E130)</f>
        <v>0.08910729405764375</v>
      </c>
      <c r="I130">
        <f>(B130*B4+C130*C4+D130*D4+E130*E4+F130*F4)/SUM(B4:F4)</f>
        <v>-0.019820842986119424</v>
      </c>
    </row>
    <row r="131" spans="1:9" ht="12.75">
      <c r="A131" t="s">
        <v>90</v>
      </c>
      <c r="B131">
        <f>B91*10000/B62</f>
        <v>-0.002318013800905523</v>
      </c>
      <c r="C131">
        <f>C91*10000/C62</f>
        <v>0.001596385994481629</v>
      </c>
      <c r="D131">
        <f>D91*10000/D62</f>
        <v>0.03420989529678834</v>
      </c>
      <c r="E131">
        <f>E91*10000/E62</f>
        <v>-0.0059935975581046404</v>
      </c>
      <c r="F131">
        <f>F91*10000/F62</f>
        <v>0.012563262240013685</v>
      </c>
      <c r="G131">
        <f>AVERAGE(C131:E131)</f>
        <v>0.009937561244388443</v>
      </c>
      <c r="H131">
        <f>STDEV(C131:E131)</f>
        <v>0.021360281197718378</v>
      </c>
      <c r="I131">
        <f>(B131*B4+C131*C4+D131*D4+E131*E4+F131*F4)/SUM(B4:F4)</f>
        <v>0.008507342384036743</v>
      </c>
    </row>
    <row r="132" spans="1:9" ht="12.75">
      <c r="A132" t="s">
        <v>91</v>
      </c>
      <c r="B132">
        <f>B92*10000/B62</f>
        <v>0.007583458518468402</v>
      </c>
      <c r="C132">
        <f>C92*10000/C62</f>
        <v>-0.021951896703589144</v>
      </c>
      <c r="D132">
        <f>D92*10000/D62</f>
        <v>0.008055088377086345</v>
      </c>
      <c r="E132">
        <f>E92*10000/E62</f>
        <v>-0.022991580198975778</v>
      </c>
      <c r="F132">
        <f>F92*10000/F62</f>
        <v>-0.003474265104319436</v>
      </c>
      <c r="G132">
        <f>AVERAGE(C132:E132)</f>
        <v>-0.01229612950849286</v>
      </c>
      <c r="H132">
        <f>STDEV(C132:E132)</f>
        <v>0.017632336416719824</v>
      </c>
      <c r="I132">
        <f>(B132*B4+C132*C4+D132*D4+E132*E4+F132*F4)/SUM(B4:F4)</f>
        <v>-0.008248774167879735</v>
      </c>
    </row>
    <row r="133" spans="1:9" ht="12.75">
      <c r="A133" t="s">
        <v>92</v>
      </c>
      <c r="B133">
        <f>B93*10000/B62</f>
        <v>0.06012933999364322</v>
      </c>
      <c r="C133">
        <f>C93*10000/C62</f>
        <v>0.05298131174775478</v>
      </c>
      <c r="D133">
        <f>D93*10000/D62</f>
        <v>0.046697823825135994</v>
      </c>
      <c r="E133">
        <f>E93*10000/E62</f>
        <v>0.05340288044087637</v>
      </c>
      <c r="F133">
        <f>F93*10000/F62</f>
        <v>0.03369449858925362</v>
      </c>
      <c r="G133">
        <f>AVERAGE(C133:E133)</f>
        <v>0.051027338671255716</v>
      </c>
      <c r="H133">
        <f>STDEV(C133:E133)</f>
        <v>0.003755390012080498</v>
      </c>
      <c r="I133">
        <f>(B133*B4+C133*C4+D133*D4+E133*E4+F133*F4)/SUM(B4:F4)</f>
        <v>0.05003128977228156</v>
      </c>
    </row>
    <row r="134" spans="1:9" ht="12.75">
      <c r="A134" t="s">
        <v>93</v>
      </c>
      <c r="B134">
        <f>B94*10000/B62</f>
        <v>-0.03440490897278965</v>
      </c>
      <c r="C134">
        <f>C94*10000/C62</f>
        <v>-0.022800807848933017</v>
      </c>
      <c r="D134">
        <f>D94*10000/D62</f>
        <v>-0.011730177763233998</v>
      </c>
      <c r="E134">
        <f>E94*10000/E62</f>
        <v>-0.010734624185274703</v>
      </c>
      <c r="F134">
        <f>F94*10000/F62</f>
        <v>-0.02982051211183381</v>
      </c>
      <c r="G134">
        <f>AVERAGE(C134:E134)</f>
        <v>-0.015088536599147238</v>
      </c>
      <c r="H134">
        <f>STDEV(C134:E134)</f>
        <v>0.006697546386875657</v>
      </c>
      <c r="I134">
        <f>(B134*B4+C134*C4+D134*D4+E134*E4+F134*F4)/SUM(B4:F4)</f>
        <v>-0.019846605679906426</v>
      </c>
    </row>
    <row r="135" spans="1:9" ht="12.75">
      <c r="A135" t="s">
        <v>94</v>
      </c>
      <c r="B135">
        <f>B95*10000/B62</f>
        <v>-0.005134951774601938</v>
      </c>
      <c r="C135">
        <f>C95*10000/C62</f>
        <v>-0.0013253704358377508</v>
      </c>
      <c r="D135">
        <f>D95*10000/D62</f>
        <v>-0.002531462067443179</v>
      </c>
      <c r="E135">
        <f>E95*10000/E62</f>
        <v>-0.004547284377352014</v>
      </c>
      <c r="F135">
        <f>F95*10000/F62</f>
        <v>-0.002940432301503642</v>
      </c>
      <c r="G135">
        <f>AVERAGE(C135:E135)</f>
        <v>-0.002801372293544315</v>
      </c>
      <c r="H135">
        <f>STDEV(C135:E135)</f>
        <v>0.0016278270821086826</v>
      </c>
      <c r="I135">
        <f>(B135*B4+C135*C4+D135*D4+E135*E4+F135*F4)/SUM(B4:F4)</f>
        <v>-0.003158340703836769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2004-05-13T13:47:04Z</cp:lastPrinted>
  <dcterms:created xsi:type="dcterms:W3CDTF">2004-05-13T13:47:04Z</dcterms:created>
  <dcterms:modified xsi:type="dcterms:W3CDTF">2004-05-13T15:57:24Z</dcterms:modified>
  <cp:category/>
  <cp:version/>
  <cp:contentType/>
  <cp:contentStatus/>
</cp:coreProperties>
</file>