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'Result_HCMQAP'!$A$1:$G$67</definedName>
  </definedNames>
  <calcPr fullCalcOnLoad="1"/>
</workbook>
</file>

<file path=xl/sharedStrings.xml><?xml version="1.0" encoding="utf-8"?>
<sst xmlns="http://schemas.openxmlformats.org/spreadsheetml/2006/main" count="204" uniqueCount="98">
  <si>
    <t xml:space="preserve"> Thu 17/06/2004       08:46:37</t>
  </si>
  <si>
    <t>LISSNER</t>
  </si>
  <si>
    <t>HCMQAP264</t>
  </si>
  <si>
    <t>Aperture2</t>
  </si>
  <si>
    <t>taupe_quadrupole#6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</si>
  <si>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</si>
  <si>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</si>
  <si>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</si>
  <si>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</si>
  <si>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</si>
  <si>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</si>
  <si>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</si>
  <si>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</si>
  <si>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</si>
  <si>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</si>
  <si>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</si>
  <si>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</si>
  <si>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</si>
  <si>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</si>
  <si>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</si>
  <si>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</si>
  <si>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</si>
  <si>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</si>
  <si>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</si>
  <si>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</si>
  <si>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</si>
  <si>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</si>
  <si>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</si>
  <si>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</si>
  <si>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</si>
  <si>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</si>
  <si>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</si>
  <si>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</si>
  <si>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</si>
  <si>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</si>
  <si>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</si>
  <si>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</si>
  <si>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</si>
  <si>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</si>
  <si>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</si>
  <si>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</si>
  <si>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</si>
  <si>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</si>
  <si>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</si>
  <si>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</si>
  <si>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</si>
  <si>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</si>
  <si>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-0.003756*</t>
  </si>
  <si>
    <t>Long. Mag. (m)</t>
  </si>
  <si>
    <t>Number of measurement</t>
  </si>
  <si>
    <t>Mean real current</t>
  </si>
  <si>
    <t xml:space="preserve">* = Integral error  ! = Central error           Conclusion : CONTACT CEA           </t>
  </si>
  <si>
    <t>Duration : 32mn</t>
  </si>
  <si>
    <t>Dx moy(m)</t>
  </si>
  <si>
    <t>Dy moy(m)</t>
  </si>
  <si>
    <t>Dx moy (mm)</t>
  </si>
  <si>
    <t>Dy moy (mm)</t>
  </si>
  <si>
    <t>* = Integral error  ! = Central error           Conclusion : CONTACT CEA           Duration : 32mn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</si>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</sst>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10.75"/>
      <name val="Arial"/>
      <family val="0"/>
    </font>
    <font>
      <sz val="10.75"/>
      <name val="Arial"/>
      <family val="0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1" fontId="1" fillId="0" borderId="8" xfId="0" applyNumberFormat="1" applyFont="1" applyBorder="1" applyAlignment="1">
      <alignment horizontal="left"/>
    </xf>
    <xf numFmtId="172" fontId="2" fillId="0" borderId="8" xfId="0" applyNumberFormat="1" applyFont="1" applyBorder="1" applyAlignment="1">
      <alignment horizontal="left"/>
    </xf>
    <xf numFmtId="172" fontId="1" fillId="0" borderId="9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3555312"/>
        <c:axId val="31997809"/>
      </c:lineChart>
      <c:catAx>
        <c:axId val="355531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31997809"/>
        <c:crosses val="autoZero"/>
        <c:auto val="1"/>
        <c:lblOffset val="100"/>
        <c:noMultiLvlLbl val="0"/>
      </c:catAx>
      <c:valAx>
        <c:axId val="319978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crossAx val="3555312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44</xdr:row>
      <xdr:rowOff>57150</xdr:rowOff>
    </xdr:from>
    <xdr:to>
      <xdr:col>6</xdr:col>
      <xdr:colOff>485775</xdr:colOff>
      <xdr:row>64</xdr:row>
      <xdr:rowOff>66675</xdr:rowOff>
    </xdr:to>
    <xdr:graphicFrame>
      <xdr:nvGraphicFramePr>
        <xdr:cNvPr id="1" name="Chart 1"/>
        <xdr:cNvGraphicFramePr/>
      </xdr:nvGraphicFramePr>
      <xdr:xfrm>
        <a:off x="171450" y="6848475"/>
        <a:ext cx="53816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2">
        <v>-0.002255</v>
      </c>
      <c r="C4" s="13">
        <v>-0.003756</v>
      </c>
      <c r="D4" s="13">
        <v>-0.003755</v>
      </c>
      <c r="E4" s="13">
        <v>-0.003757</v>
      </c>
      <c r="F4" s="24">
        <v>-0.002089</v>
      </c>
      <c r="G4" s="34">
        <v>-0.011706</v>
      </c>
    </row>
    <row r="5" spans="1:7" ht="12.75" thickBot="1">
      <c r="A5" s="44" t="s">
        <v>13</v>
      </c>
      <c r="B5" s="45">
        <v>10.54067</v>
      </c>
      <c r="C5" s="46">
        <v>6.420044</v>
      </c>
      <c r="D5" s="46">
        <v>-0.743509</v>
      </c>
      <c r="E5" s="46">
        <v>-6.288358</v>
      </c>
      <c r="F5" s="47">
        <v>-10.347132</v>
      </c>
      <c r="G5" s="48">
        <v>1.963232</v>
      </c>
    </row>
    <row r="6" spans="1:7" ht="12.75" thickTop="1">
      <c r="A6" s="6" t="s">
        <v>14</v>
      </c>
      <c r="B6" s="39">
        <v>-32.42011</v>
      </c>
      <c r="C6" s="40">
        <v>45.11559</v>
      </c>
      <c r="D6" s="40">
        <v>-21.12737</v>
      </c>
      <c r="E6" s="40">
        <v>-21.57112</v>
      </c>
      <c r="F6" s="41">
        <v>30.66474</v>
      </c>
      <c r="G6" s="42">
        <v>0.004093319</v>
      </c>
    </row>
    <row r="7" spans="1:7" ht="12">
      <c r="A7" s="20" t="s">
        <v>15</v>
      </c>
      <c r="B7" s="30">
        <v>10000</v>
      </c>
      <c r="C7" s="15">
        <v>10000</v>
      </c>
      <c r="D7" s="15">
        <v>10000</v>
      </c>
      <c r="E7" s="15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-4.384585</v>
      </c>
      <c r="C8" s="14">
        <v>-0.6933465</v>
      </c>
      <c r="D8" s="14">
        <v>-0.9058871</v>
      </c>
      <c r="E8" s="14">
        <v>-1.765554</v>
      </c>
      <c r="F8" s="25">
        <v>-0.4762076</v>
      </c>
      <c r="G8" s="35">
        <v>-1.506452</v>
      </c>
    </row>
    <row r="9" spans="1:7" ht="12">
      <c r="A9" s="20" t="s">
        <v>17</v>
      </c>
      <c r="B9" s="29">
        <v>0.2843159</v>
      </c>
      <c r="C9" s="14">
        <v>0.6564603</v>
      </c>
      <c r="D9" s="14">
        <v>-0.1041033</v>
      </c>
      <c r="E9" s="14">
        <v>-0.1405921</v>
      </c>
      <c r="F9" s="25">
        <v>-3.18862</v>
      </c>
      <c r="G9" s="35">
        <v>-0.2865263</v>
      </c>
    </row>
    <row r="10" spans="1:7" ht="12">
      <c r="A10" s="20" t="s">
        <v>18</v>
      </c>
      <c r="B10" s="29">
        <v>1.91375</v>
      </c>
      <c r="C10" s="14">
        <v>-0.235799</v>
      </c>
      <c r="D10" s="14">
        <v>-0.02628512</v>
      </c>
      <c r="E10" s="14">
        <v>0.349992</v>
      </c>
      <c r="F10" s="25">
        <v>-0.1442103</v>
      </c>
      <c r="G10" s="35">
        <v>0.2782214</v>
      </c>
    </row>
    <row r="11" spans="1:7" ht="12">
      <c r="A11" s="21" t="s">
        <v>19</v>
      </c>
      <c r="B11" s="31">
        <v>2.413605</v>
      </c>
      <c r="C11" s="16">
        <v>1.285216</v>
      </c>
      <c r="D11" s="16">
        <v>1.565213</v>
      </c>
      <c r="E11" s="16">
        <v>0.2939751</v>
      </c>
      <c r="F11" s="27">
        <v>13.55102</v>
      </c>
      <c r="G11" s="37">
        <v>2.918165</v>
      </c>
    </row>
    <row r="12" spans="1:7" ht="12">
      <c r="A12" s="20" t="s">
        <v>20</v>
      </c>
      <c r="B12" s="29">
        <v>-0.2839742</v>
      </c>
      <c r="C12" s="14">
        <v>-0.488499</v>
      </c>
      <c r="D12" s="14">
        <v>-0.2357565</v>
      </c>
      <c r="E12" s="14">
        <v>0.1521626</v>
      </c>
      <c r="F12" s="25">
        <v>-0.07629543</v>
      </c>
      <c r="G12" s="35">
        <v>-0.1888478</v>
      </c>
    </row>
    <row r="13" spans="1:7" ht="12">
      <c r="A13" s="20" t="s">
        <v>21</v>
      </c>
      <c r="B13" s="29">
        <v>0.09580221</v>
      </c>
      <c r="C13" s="14">
        <v>0.2148566</v>
      </c>
      <c r="D13" s="14">
        <v>-0.02045916</v>
      </c>
      <c r="E13" s="14">
        <v>-0.0184077</v>
      </c>
      <c r="F13" s="25">
        <v>-0.1991937</v>
      </c>
      <c r="G13" s="35">
        <v>0.02953454</v>
      </c>
    </row>
    <row r="14" spans="1:7" ht="12">
      <c r="A14" s="20" t="s">
        <v>22</v>
      </c>
      <c r="B14" s="29">
        <v>0.1982512</v>
      </c>
      <c r="C14" s="14">
        <v>0.04821673</v>
      </c>
      <c r="D14" s="14">
        <v>0.01088662</v>
      </c>
      <c r="E14" s="14">
        <v>0.007456817</v>
      </c>
      <c r="F14" s="25">
        <v>0.04091739</v>
      </c>
      <c r="G14" s="35">
        <v>0.05012514</v>
      </c>
    </row>
    <row r="15" spans="1:7" ht="12">
      <c r="A15" s="21" t="s">
        <v>23</v>
      </c>
      <c r="B15" s="31">
        <v>-0.4120645</v>
      </c>
      <c r="C15" s="16">
        <v>-0.1281327</v>
      </c>
      <c r="D15" s="16">
        <v>-0.0399569</v>
      </c>
      <c r="E15" s="16">
        <v>-0.1546054</v>
      </c>
      <c r="F15" s="27">
        <v>-0.3869155</v>
      </c>
      <c r="G15" s="37">
        <v>-0.188924</v>
      </c>
    </row>
    <row r="16" spans="1:7" ht="12">
      <c r="A16" s="20" t="s">
        <v>24</v>
      </c>
      <c r="B16" s="29">
        <v>-0.0366398</v>
      </c>
      <c r="C16" s="14">
        <v>-0.04888032</v>
      </c>
      <c r="D16" s="14">
        <v>-0.02201995</v>
      </c>
      <c r="E16" s="14">
        <v>0.0178062</v>
      </c>
      <c r="F16" s="25">
        <v>-0.04870766</v>
      </c>
      <c r="G16" s="35">
        <v>-0.02458141</v>
      </c>
    </row>
    <row r="17" spans="1:7" ht="12">
      <c r="A17" s="20" t="s">
        <v>25</v>
      </c>
      <c r="B17" s="29">
        <v>-0.01342546</v>
      </c>
      <c r="C17" s="14">
        <v>-0.01645365</v>
      </c>
      <c r="D17" s="14">
        <v>-0.009577753</v>
      </c>
      <c r="E17" s="14">
        <v>-0.004851786</v>
      </c>
      <c r="F17" s="25">
        <v>-0.01206744</v>
      </c>
      <c r="G17" s="35">
        <v>-0.01098522</v>
      </c>
    </row>
    <row r="18" spans="1:7" ht="12">
      <c r="A18" s="20" t="s">
        <v>26</v>
      </c>
      <c r="B18" s="29">
        <v>0.03175198</v>
      </c>
      <c r="C18" s="14">
        <v>0.03897387</v>
      </c>
      <c r="D18" s="14">
        <v>0.03890846</v>
      </c>
      <c r="E18" s="14">
        <v>0.02260336</v>
      </c>
      <c r="F18" s="25">
        <v>0.01699696</v>
      </c>
      <c r="G18" s="35">
        <v>0.03102919</v>
      </c>
    </row>
    <row r="19" spans="1:7" ht="12">
      <c r="A19" s="21" t="s">
        <v>27</v>
      </c>
      <c r="B19" s="31">
        <v>-0.2022078</v>
      </c>
      <c r="C19" s="16">
        <v>-0.191842</v>
      </c>
      <c r="D19" s="16">
        <v>-0.2029105</v>
      </c>
      <c r="E19" s="16">
        <v>-0.1762666</v>
      </c>
      <c r="F19" s="27">
        <v>-0.134951</v>
      </c>
      <c r="G19" s="37">
        <v>-0.18464</v>
      </c>
    </row>
    <row r="20" spans="1:7" ht="12.75" thickBot="1">
      <c r="A20" s="44" t="s">
        <v>28</v>
      </c>
      <c r="B20" s="45">
        <v>-0.000721958</v>
      </c>
      <c r="C20" s="46">
        <v>0.007275324</v>
      </c>
      <c r="D20" s="46">
        <v>0.004372926</v>
      </c>
      <c r="E20" s="46">
        <v>0.00262429</v>
      </c>
      <c r="F20" s="47">
        <v>-0.0007926229</v>
      </c>
      <c r="G20" s="48">
        <v>0.003224066</v>
      </c>
    </row>
    <row r="21" spans="1:7" ht="12.75" thickTop="1">
      <c r="A21" s="6" t="s">
        <v>29</v>
      </c>
      <c r="B21" s="39">
        <v>-229.032</v>
      </c>
      <c r="C21" s="40">
        <v>42.64698</v>
      </c>
      <c r="D21" s="40">
        <v>123.5251</v>
      </c>
      <c r="E21" s="40">
        <v>20.75615</v>
      </c>
      <c r="F21" s="41">
        <v>-88.93696</v>
      </c>
      <c r="G21" s="43">
        <v>-0.0007236374</v>
      </c>
    </row>
    <row r="22" spans="1:7" ht="12">
      <c r="A22" s="20" t="s">
        <v>30</v>
      </c>
      <c r="B22" s="29">
        <v>210.8446</v>
      </c>
      <c r="C22" s="14">
        <v>128.4079</v>
      </c>
      <c r="D22" s="14">
        <v>-14.8702</v>
      </c>
      <c r="E22" s="14">
        <v>-125.7738</v>
      </c>
      <c r="F22" s="25">
        <v>-206.9722</v>
      </c>
      <c r="G22" s="36">
        <v>0</v>
      </c>
    </row>
    <row r="23" spans="1:7" ht="12">
      <c r="A23" s="20" t="s">
        <v>31</v>
      </c>
      <c r="B23" s="29">
        <v>1.897913</v>
      </c>
      <c r="C23" s="14">
        <v>-0.2484659</v>
      </c>
      <c r="D23" s="14">
        <v>-0.527256</v>
      </c>
      <c r="E23" s="14">
        <v>-0.9485702</v>
      </c>
      <c r="F23" s="25">
        <v>7.296346</v>
      </c>
      <c r="G23" s="35">
        <v>0.8354228</v>
      </c>
    </row>
    <row r="24" spans="1:7" ht="12">
      <c r="A24" s="20" t="s">
        <v>32</v>
      </c>
      <c r="B24" s="29">
        <v>-0.8565763</v>
      </c>
      <c r="C24" s="14">
        <v>0.6425362</v>
      </c>
      <c r="D24" s="14">
        <v>0.8676702</v>
      </c>
      <c r="E24" s="14">
        <v>-0.2158065</v>
      </c>
      <c r="F24" s="25">
        <v>0.4773846</v>
      </c>
      <c r="G24" s="35">
        <v>0.2515789</v>
      </c>
    </row>
    <row r="25" spans="1:7" ht="12">
      <c r="A25" s="20" t="s">
        <v>33</v>
      </c>
      <c r="B25" s="29">
        <v>-0.1135623</v>
      </c>
      <c r="C25" s="14">
        <v>-0.3389837</v>
      </c>
      <c r="D25" s="14">
        <v>-0.2595333</v>
      </c>
      <c r="E25" s="14">
        <v>-0.1197607</v>
      </c>
      <c r="F25" s="25">
        <v>-1.469644</v>
      </c>
      <c r="G25" s="35">
        <v>-0.385844</v>
      </c>
    </row>
    <row r="26" spans="1:7" ht="12">
      <c r="A26" s="21" t="s">
        <v>34</v>
      </c>
      <c r="B26" s="31">
        <v>1.511847</v>
      </c>
      <c r="C26" s="16">
        <v>0.4813225</v>
      </c>
      <c r="D26" s="16">
        <v>0.2075186</v>
      </c>
      <c r="E26" s="16">
        <v>0.5949203</v>
      </c>
      <c r="F26" s="27">
        <v>1.874184</v>
      </c>
      <c r="G26" s="37">
        <v>0.7781357</v>
      </c>
    </row>
    <row r="27" spans="1:7" ht="12">
      <c r="A27" s="20" t="s">
        <v>35</v>
      </c>
      <c r="B27" s="29">
        <v>-0.6914313</v>
      </c>
      <c r="C27" s="14">
        <v>0.1818473</v>
      </c>
      <c r="D27" s="14">
        <v>-0.05147834</v>
      </c>
      <c r="E27" s="14">
        <v>-0.2313185</v>
      </c>
      <c r="F27" s="25">
        <v>0.361201</v>
      </c>
      <c r="G27" s="35">
        <v>-0.07581359</v>
      </c>
    </row>
    <row r="28" spans="1:7" ht="12">
      <c r="A28" s="20" t="s">
        <v>36</v>
      </c>
      <c r="B28" s="29">
        <v>-0.2761488</v>
      </c>
      <c r="C28" s="14">
        <v>0.02770715</v>
      </c>
      <c r="D28" s="14">
        <v>-0.05771722</v>
      </c>
      <c r="E28" s="14">
        <v>-0.09992308</v>
      </c>
      <c r="F28" s="25">
        <v>-0.2113658</v>
      </c>
      <c r="G28" s="35">
        <v>-0.09941642</v>
      </c>
    </row>
    <row r="29" spans="1:7" ht="12">
      <c r="A29" s="20" t="s">
        <v>37</v>
      </c>
      <c r="B29" s="29">
        <v>0.05492086</v>
      </c>
      <c r="C29" s="14">
        <v>-0.1422912</v>
      </c>
      <c r="D29" s="14">
        <v>-0.1766148</v>
      </c>
      <c r="E29" s="14">
        <v>-0.04502158</v>
      </c>
      <c r="F29" s="25">
        <v>-0.1278779</v>
      </c>
      <c r="G29" s="35">
        <v>-0.09673279</v>
      </c>
    </row>
    <row r="30" spans="1:7" ht="12">
      <c r="A30" s="21" t="s">
        <v>38</v>
      </c>
      <c r="B30" s="31">
        <v>0.101775</v>
      </c>
      <c r="C30" s="16">
        <v>0.1256966</v>
      </c>
      <c r="D30" s="16">
        <v>-0.03160564</v>
      </c>
      <c r="E30" s="16">
        <v>-0.02898128</v>
      </c>
      <c r="F30" s="27">
        <v>0.359985</v>
      </c>
      <c r="G30" s="37">
        <v>0.07851289</v>
      </c>
    </row>
    <row r="31" spans="1:7" ht="12">
      <c r="A31" s="20" t="s">
        <v>39</v>
      </c>
      <c r="B31" s="29">
        <v>-0.07857183</v>
      </c>
      <c r="C31" s="14">
        <v>0.008685889</v>
      </c>
      <c r="D31" s="14">
        <v>-0.01650165</v>
      </c>
      <c r="E31" s="14">
        <v>0.01712985</v>
      </c>
      <c r="F31" s="25">
        <v>0.04263555</v>
      </c>
      <c r="G31" s="35">
        <v>-0.003401282</v>
      </c>
    </row>
    <row r="32" spans="1:7" ht="12">
      <c r="A32" s="20" t="s">
        <v>40</v>
      </c>
      <c r="B32" s="29">
        <v>-0.03207332</v>
      </c>
      <c r="C32" s="14">
        <v>0.02181849</v>
      </c>
      <c r="D32" s="14">
        <v>0.03082399</v>
      </c>
      <c r="E32" s="14">
        <v>0.02902864</v>
      </c>
      <c r="F32" s="25">
        <v>-0.0163843</v>
      </c>
      <c r="G32" s="35">
        <v>0.01282496</v>
      </c>
    </row>
    <row r="33" spans="1:7" ht="12">
      <c r="A33" s="20" t="s">
        <v>41</v>
      </c>
      <c r="B33" s="29">
        <v>0.1084119</v>
      </c>
      <c r="C33" s="14">
        <v>0.06280642</v>
      </c>
      <c r="D33" s="14">
        <v>0.02916274</v>
      </c>
      <c r="E33" s="14">
        <v>0.03199575</v>
      </c>
      <c r="F33" s="25">
        <v>0.0400142</v>
      </c>
      <c r="G33" s="35">
        <v>0.05083881</v>
      </c>
    </row>
    <row r="34" spans="1:7" ht="12">
      <c r="A34" s="21" t="s">
        <v>42</v>
      </c>
      <c r="B34" s="31">
        <v>-0.03724763</v>
      </c>
      <c r="C34" s="16">
        <v>-0.02134835</v>
      </c>
      <c r="D34" s="16">
        <v>-0.007141444</v>
      </c>
      <c r="E34" s="16">
        <v>0.01066413</v>
      </c>
      <c r="F34" s="27">
        <v>-0.003923416</v>
      </c>
      <c r="G34" s="37">
        <v>-0.01021699</v>
      </c>
    </row>
    <row r="35" spans="1:7" ht="12.75" thickBot="1">
      <c r="A35" s="22" t="s">
        <v>43</v>
      </c>
      <c r="B35" s="32">
        <v>-0.001396881</v>
      </c>
      <c r="C35" s="17">
        <v>-0.002372311</v>
      </c>
      <c r="D35" s="17">
        <v>-0.008004926</v>
      </c>
      <c r="E35" s="17">
        <v>-0.002505796</v>
      </c>
      <c r="F35" s="28">
        <v>0.003299335</v>
      </c>
      <c r="G35" s="38">
        <v>-0.002859212</v>
      </c>
    </row>
    <row r="36" spans="1:7" ht="12">
      <c r="A36" s="4" t="s">
        <v>44</v>
      </c>
      <c r="B36" s="3">
        <v>22.20764</v>
      </c>
      <c r="C36" s="3">
        <v>22.20459</v>
      </c>
      <c r="D36" s="3">
        <v>22.20764</v>
      </c>
      <c r="E36" s="3">
        <v>22.20459</v>
      </c>
      <c r="F36" s="3">
        <v>22.20764</v>
      </c>
      <c r="G36" s="3"/>
    </row>
    <row r="37" spans="1:6" ht="12">
      <c r="A37" s="4" t="s">
        <v>45</v>
      </c>
      <c r="B37" s="2">
        <v>0.2171834</v>
      </c>
      <c r="C37" s="2">
        <v>0.1815796</v>
      </c>
      <c r="D37" s="2">
        <v>0.1678467</v>
      </c>
      <c r="E37" s="2">
        <v>0.1520793</v>
      </c>
      <c r="F37" s="2">
        <v>0.1358032</v>
      </c>
    </row>
    <row r="38" spans="1:7" ht="12">
      <c r="A38" s="4" t="s">
        <v>53</v>
      </c>
      <c r="B38" s="2">
        <v>6.329538E-05</v>
      </c>
      <c r="C38" s="2">
        <v>-7.761467E-05</v>
      </c>
      <c r="D38" s="2">
        <v>3.622872E-05</v>
      </c>
      <c r="E38" s="2">
        <v>3.710883E-05</v>
      </c>
      <c r="F38" s="2">
        <v>-5.523566E-05</v>
      </c>
      <c r="G38" s="2">
        <v>0.0003089675</v>
      </c>
    </row>
    <row r="39" spans="1:7" ht="12.75" thickBot="1">
      <c r="A39" s="4" t="s">
        <v>54</v>
      </c>
      <c r="B39" s="2">
        <v>0.0003880198</v>
      </c>
      <c r="C39" s="2">
        <v>-7.150324E-05</v>
      </c>
      <c r="D39" s="2">
        <v>-0.0002099388</v>
      </c>
      <c r="E39" s="2">
        <v>-3.481872E-05</v>
      </c>
      <c r="F39" s="2">
        <v>0.0001500496</v>
      </c>
      <c r="G39" s="2">
        <v>0.0006335121</v>
      </c>
    </row>
    <row r="40" spans="2:5" ht="12.75" thickBot="1">
      <c r="B40" s="7" t="s">
        <v>46</v>
      </c>
      <c r="C40" s="8" t="s">
        <v>47</v>
      </c>
      <c r="D40" s="18" t="s">
        <v>48</v>
      </c>
      <c r="E40" s="9">
        <v>3.116981</v>
      </c>
    </row>
    <row r="41" spans="1:6" ht="12">
      <c r="A41" s="5" t="s">
        <v>51</v>
      </c>
      <c r="F41" s="1" t="s">
        <v>52</v>
      </c>
    </row>
    <row r="42" spans="1:6" ht="12">
      <c r="A42" s="4" t="s">
        <v>49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50</v>
      </c>
      <c r="B43" s="1">
        <v>12.505</v>
      </c>
      <c r="C43" s="1">
        <v>12.505</v>
      </c>
      <c r="D43" s="1">
        <v>12.505</v>
      </c>
      <c r="E43" s="1">
        <v>12.505</v>
      </c>
      <c r="F43" s="1">
        <v>12.505</v>
      </c>
      <c r="G43" s="1">
        <v>12.505</v>
      </c>
    </row>
  </sheetData>
  <printOptions/>
  <pageMargins left="0.708661417322835" right="0.708661417322835" top="0.590551181102362" bottom="0.590551181102362" header="0" footer="0.511811023622047"/>
  <pageSetup orientation="portrait" paperSize="9" scale="95" r:id="rId2"/>
  <headerFooter alignWithMargins="0">
    <oddFooter>&amp;L&amp;F&amp;C&amp;J&amp;R&amp;A</oddFooter>
  </headerFooter>
  <rowBreaks count="1" manualBreakCount="1">
    <brk id="67" max="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80.28125" style="0" bestFit="1" customWidth="1"/>
    <col min="2" max="2" width="12.57421875" style="0" bestFit="1" customWidth="1"/>
    <col min="3" max="3" width="13.140625" style="0" bestFit="1" customWidth="1"/>
    <col min="4" max="4" width="13.7109375" style="0" bestFit="1" customWidth="1"/>
    <col min="5" max="5" width="17.8515625" style="0" bestFit="1" customWidth="1"/>
    <col min="6" max="6" width="13.140625" style="0" bestFit="1" customWidth="1"/>
    <col min="7" max="7" width="12.5742187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0.002255</v>
      </c>
      <c r="C4">
        <v>0.003756</v>
      </c>
      <c r="D4">
        <v>0.003755</v>
      </c>
      <c r="E4">
        <v>0.003757</v>
      </c>
      <c r="F4">
        <v>0.002089</v>
      </c>
      <c r="G4">
        <v>0.011706</v>
      </c>
    </row>
    <row r="5" spans="1:7" ht="12.75">
      <c r="A5" t="s">
        <v>13</v>
      </c>
      <c r="B5">
        <v>10.54067</v>
      </c>
      <c r="C5">
        <v>6.420044</v>
      </c>
      <c r="D5">
        <v>-0.743509</v>
      </c>
      <c r="E5">
        <v>-6.288358</v>
      </c>
      <c r="F5">
        <v>-10.347132</v>
      </c>
      <c r="G5">
        <v>1.963232</v>
      </c>
    </row>
    <row r="6" spans="1:7" ht="12.75">
      <c r="A6" t="s">
        <v>14</v>
      </c>
      <c r="B6" s="49">
        <v>-32.42011</v>
      </c>
      <c r="C6" s="49">
        <v>45.11559</v>
      </c>
      <c r="D6" s="49">
        <v>-21.12737</v>
      </c>
      <c r="E6" s="49">
        <v>-21.57112</v>
      </c>
      <c r="F6" s="49">
        <v>30.66474</v>
      </c>
      <c r="G6" s="49">
        <v>0.004093319</v>
      </c>
    </row>
    <row r="7" spans="1:7" ht="12.75">
      <c r="A7" t="s">
        <v>15</v>
      </c>
      <c r="B7" s="49">
        <v>10000</v>
      </c>
      <c r="C7" s="49">
        <v>10000</v>
      </c>
      <c r="D7" s="49">
        <v>10000</v>
      </c>
      <c r="E7" s="49">
        <v>10000</v>
      </c>
      <c r="F7" s="49">
        <v>10000</v>
      </c>
      <c r="G7" s="49">
        <v>10000</v>
      </c>
    </row>
    <row r="8" spans="1:7" ht="12.75">
      <c r="A8" t="s">
        <v>16</v>
      </c>
      <c r="B8" s="49">
        <v>-4.384585</v>
      </c>
      <c r="C8" s="49">
        <v>-0.6933465</v>
      </c>
      <c r="D8" s="49">
        <v>-0.9058871</v>
      </c>
      <c r="E8" s="49">
        <v>-1.765554</v>
      </c>
      <c r="F8" s="49">
        <v>-0.4762076</v>
      </c>
      <c r="G8" s="49">
        <v>-1.506452</v>
      </c>
    </row>
    <row r="9" spans="1:7" ht="12.75">
      <c r="A9" t="s">
        <v>17</v>
      </c>
      <c r="B9" s="49">
        <v>0.2843159</v>
      </c>
      <c r="C9" s="49">
        <v>0.6564603</v>
      </c>
      <c r="D9" s="49">
        <v>-0.1041033</v>
      </c>
      <c r="E9" s="49">
        <v>-0.1405921</v>
      </c>
      <c r="F9" s="49">
        <v>-3.18862</v>
      </c>
      <c r="G9" s="49">
        <v>-0.2865263</v>
      </c>
    </row>
    <row r="10" spans="1:7" ht="12.75">
      <c r="A10" t="s">
        <v>18</v>
      </c>
      <c r="B10" s="49">
        <v>1.91375</v>
      </c>
      <c r="C10" s="49">
        <v>-0.235799</v>
      </c>
      <c r="D10" s="49">
        <v>-0.02628512</v>
      </c>
      <c r="E10" s="49">
        <v>0.349992</v>
      </c>
      <c r="F10" s="49">
        <v>-0.1442103</v>
      </c>
      <c r="G10" s="49">
        <v>0.2782214</v>
      </c>
    </row>
    <row r="11" spans="1:7" ht="12.75">
      <c r="A11" t="s">
        <v>19</v>
      </c>
      <c r="B11" s="49">
        <v>2.413605</v>
      </c>
      <c r="C11" s="49">
        <v>1.285216</v>
      </c>
      <c r="D11" s="49">
        <v>1.565213</v>
      </c>
      <c r="E11" s="49">
        <v>0.2939751</v>
      </c>
      <c r="F11" s="49">
        <v>13.55102</v>
      </c>
      <c r="G11" s="49">
        <v>2.918165</v>
      </c>
    </row>
    <row r="12" spans="1:7" ht="12.75">
      <c r="A12" t="s">
        <v>20</v>
      </c>
      <c r="B12" s="49">
        <v>-0.2839742</v>
      </c>
      <c r="C12" s="49">
        <v>-0.488499</v>
      </c>
      <c r="D12" s="49">
        <v>-0.2357565</v>
      </c>
      <c r="E12" s="49">
        <v>0.1521626</v>
      </c>
      <c r="F12" s="49">
        <v>-0.07629543</v>
      </c>
      <c r="G12" s="49">
        <v>-0.1888478</v>
      </c>
    </row>
    <row r="13" spans="1:7" ht="12.75">
      <c r="A13" t="s">
        <v>21</v>
      </c>
      <c r="B13" s="49">
        <v>0.09580221</v>
      </c>
      <c r="C13" s="49">
        <v>0.2148566</v>
      </c>
      <c r="D13" s="49">
        <v>-0.02045916</v>
      </c>
      <c r="E13" s="49">
        <v>-0.0184077</v>
      </c>
      <c r="F13" s="49">
        <v>-0.1991937</v>
      </c>
      <c r="G13" s="49">
        <v>0.02953454</v>
      </c>
    </row>
    <row r="14" spans="1:7" ht="12.75">
      <c r="A14" t="s">
        <v>22</v>
      </c>
      <c r="B14" s="49">
        <v>0.1982512</v>
      </c>
      <c r="C14" s="49">
        <v>0.04821673</v>
      </c>
      <c r="D14" s="49">
        <v>0.01088662</v>
      </c>
      <c r="E14" s="49">
        <v>0.007456817</v>
      </c>
      <c r="F14" s="49">
        <v>0.04091739</v>
      </c>
      <c r="G14" s="49">
        <v>0.05012514</v>
      </c>
    </row>
    <row r="15" spans="1:7" ht="12.75">
      <c r="A15" t="s">
        <v>23</v>
      </c>
      <c r="B15" s="49">
        <v>-0.4120645</v>
      </c>
      <c r="C15" s="49">
        <v>-0.1281327</v>
      </c>
      <c r="D15" s="49">
        <v>-0.0399569</v>
      </c>
      <c r="E15" s="49">
        <v>-0.1546054</v>
      </c>
      <c r="F15" s="49">
        <v>-0.3869155</v>
      </c>
      <c r="G15" s="49">
        <v>-0.188924</v>
      </c>
    </row>
    <row r="16" spans="1:7" ht="12.75">
      <c r="A16" t="s">
        <v>24</v>
      </c>
      <c r="B16" s="49">
        <v>-0.0366398</v>
      </c>
      <c r="C16" s="49">
        <v>-0.04888032</v>
      </c>
      <c r="D16" s="49">
        <v>-0.02201995</v>
      </c>
      <c r="E16" s="49">
        <v>0.0178062</v>
      </c>
      <c r="F16" s="49">
        <v>-0.04870766</v>
      </c>
      <c r="G16" s="49">
        <v>-0.02458141</v>
      </c>
    </row>
    <row r="17" spans="1:7" ht="12.75">
      <c r="A17" t="s">
        <v>25</v>
      </c>
      <c r="B17" s="49">
        <v>-0.01342546</v>
      </c>
      <c r="C17" s="49">
        <v>-0.01645365</v>
      </c>
      <c r="D17" s="49">
        <v>-0.009577753</v>
      </c>
      <c r="E17" s="49">
        <v>-0.004851786</v>
      </c>
      <c r="F17" s="49">
        <v>-0.01206744</v>
      </c>
      <c r="G17" s="49">
        <v>-0.01098522</v>
      </c>
    </row>
    <row r="18" spans="1:7" ht="12.75">
      <c r="A18" t="s">
        <v>26</v>
      </c>
      <c r="B18" s="49">
        <v>0.03175198</v>
      </c>
      <c r="C18" s="49">
        <v>0.03897387</v>
      </c>
      <c r="D18" s="49">
        <v>0.03890846</v>
      </c>
      <c r="E18" s="49">
        <v>0.02260336</v>
      </c>
      <c r="F18" s="49">
        <v>0.01699696</v>
      </c>
      <c r="G18" s="49">
        <v>0.03102919</v>
      </c>
    </row>
    <row r="19" spans="1:7" ht="12.75">
      <c r="A19" t="s">
        <v>27</v>
      </c>
      <c r="B19" s="49">
        <v>-0.2022078</v>
      </c>
      <c r="C19" s="49">
        <v>-0.191842</v>
      </c>
      <c r="D19" s="49">
        <v>-0.2029105</v>
      </c>
      <c r="E19" s="49">
        <v>-0.1762666</v>
      </c>
      <c r="F19" s="49">
        <v>-0.134951</v>
      </c>
      <c r="G19" s="49">
        <v>-0.18464</v>
      </c>
    </row>
    <row r="20" spans="1:7" ht="12.75">
      <c r="A20" t="s">
        <v>28</v>
      </c>
      <c r="B20" s="49">
        <v>-0.000721958</v>
      </c>
      <c r="C20" s="49">
        <v>0.007275324</v>
      </c>
      <c r="D20" s="49">
        <v>0.004372926</v>
      </c>
      <c r="E20" s="49">
        <v>0.00262429</v>
      </c>
      <c r="F20" s="49">
        <v>-0.0007926229</v>
      </c>
      <c r="G20" s="49">
        <v>0.003224066</v>
      </c>
    </row>
    <row r="21" spans="1:7" ht="12.75">
      <c r="A21" t="s">
        <v>29</v>
      </c>
      <c r="B21" s="49">
        <v>-229.032</v>
      </c>
      <c r="C21" s="49">
        <v>42.64698</v>
      </c>
      <c r="D21" s="49">
        <v>123.5251</v>
      </c>
      <c r="E21" s="49">
        <v>20.75615</v>
      </c>
      <c r="F21" s="49">
        <v>-88.93696</v>
      </c>
      <c r="G21" s="49">
        <v>-0.0007236374</v>
      </c>
    </row>
    <row r="22" spans="1:7" ht="12.75">
      <c r="A22" t="s">
        <v>30</v>
      </c>
      <c r="B22" s="49">
        <v>210.8446</v>
      </c>
      <c r="C22" s="49">
        <v>128.4079</v>
      </c>
      <c r="D22" s="49">
        <v>-14.8702</v>
      </c>
      <c r="E22" s="49">
        <v>-125.7738</v>
      </c>
      <c r="F22" s="49">
        <v>-206.9722</v>
      </c>
      <c r="G22" s="49">
        <v>0</v>
      </c>
    </row>
    <row r="23" spans="1:7" ht="12.75">
      <c r="A23" t="s">
        <v>31</v>
      </c>
      <c r="B23" s="49">
        <v>1.897913</v>
      </c>
      <c r="C23" s="49">
        <v>-0.2484659</v>
      </c>
      <c r="D23" s="49">
        <v>-0.527256</v>
      </c>
      <c r="E23" s="49">
        <v>-0.9485702</v>
      </c>
      <c r="F23" s="49">
        <v>7.296346</v>
      </c>
      <c r="G23" s="49">
        <v>0.8354228</v>
      </c>
    </row>
    <row r="24" spans="1:7" ht="12.75">
      <c r="A24" t="s">
        <v>32</v>
      </c>
      <c r="B24" s="49">
        <v>-0.8565763</v>
      </c>
      <c r="C24" s="49">
        <v>0.6425362</v>
      </c>
      <c r="D24" s="49">
        <v>0.8676702</v>
      </c>
      <c r="E24" s="49">
        <v>-0.2158065</v>
      </c>
      <c r="F24" s="49">
        <v>0.4773846</v>
      </c>
      <c r="G24" s="49">
        <v>0.2515789</v>
      </c>
    </row>
    <row r="25" spans="1:7" ht="12.75">
      <c r="A25" t="s">
        <v>33</v>
      </c>
      <c r="B25" s="49">
        <v>-0.1135623</v>
      </c>
      <c r="C25" s="49">
        <v>-0.3389837</v>
      </c>
      <c r="D25" s="49">
        <v>-0.2595333</v>
      </c>
      <c r="E25" s="49">
        <v>-0.1197607</v>
      </c>
      <c r="F25" s="49">
        <v>-1.469644</v>
      </c>
      <c r="G25" s="49">
        <v>-0.385844</v>
      </c>
    </row>
    <row r="26" spans="1:7" ht="12.75">
      <c r="A26" t="s">
        <v>34</v>
      </c>
      <c r="B26" s="49">
        <v>1.511847</v>
      </c>
      <c r="C26" s="49">
        <v>0.4813225</v>
      </c>
      <c r="D26" s="49">
        <v>0.2075186</v>
      </c>
      <c r="E26" s="49">
        <v>0.5949203</v>
      </c>
      <c r="F26" s="49">
        <v>1.874184</v>
      </c>
      <c r="G26" s="49">
        <v>0.7781357</v>
      </c>
    </row>
    <row r="27" spans="1:7" ht="12.75">
      <c r="A27" t="s">
        <v>35</v>
      </c>
      <c r="B27" s="49">
        <v>-0.6914313</v>
      </c>
      <c r="C27" s="49">
        <v>0.1818473</v>
      </c>
      <c r="D27" s="49">
        <v>-0.05147834</v>
      </c>
      <c r="E27" s="49">
        <v>-0.2313185</v>
      </c>
      <c r="F27" s="49">
        <v>0.361201</v>
      </c>
      <c r="G27" s="49">
        <v>-0.07581359</v>
      </c>
    </row>
    <row r="28" spans="1:7" ht="12.75">
      <c r="A28" t="s">
        <v>36</v>
      </c>
      <c r="B28" s="49">
        <v>-0.2761488</v>
      </c>
      <c r="C28" s="49">
        <v>0.02770715</v>
      </c>
      <c r="D28" s="49">
        <v>-0.05771722</v>
      </c>
      <c r="E28" s="49">
        <v>-0.09992308</v>
      </c>
      <c r="F28" s="49">
        <v>-0.2113658</v>
      </c>
      <c r="G28" s="49">
        <v>-0.09941642</v>
      </c>
    </row>
    <row r="29" spans="1:7" ht="12.75">
      <c r="A29" t="s">
        <v>37</v>
      </c>
      <c r="B29" s="49">
        <v>0.05492086</v>
      </c>
      <c r="C29" s="49">
        <v>-0.1422912</v>
      </c>
      <c r="D29" s="49">
        <v>-0.1766148</v>
      </c>
      <c r="E29" s="49">
        <v>-0.04502158</v>
      </c>
      <c r="F29" s="49">
        <v>-0.1278779</v>
      </c>
      <c r="G29" s="49">
        <v>-0.09673279</v>
      </c>
    </row>
    <row r="30" spans="1:7" ht="12.75">
      <c r="A30" t="s">
        <v>38</v>
      </c>
      <c r="B30" s="49">
        <v>0.101775</v>
      </c>
      <c r="C30" s="49">
        <v>0.1256966</v>
      </c>
      <c r="D30" s="49">
        <v>-0.03160564</v>
      </c>
      <c r="E30" s="49">
        <v>-0.02898128</v>
      </c>
      <c r="F30" s="49">
        <v>0.359985</v>
      </c>
      <c r="G30" s="49">
        <v>0.07851289</v>
      </c>
    </row>
    <row r="31" spans="1:7" ht="12.75">
      <c r="A31" t="s">
        <v>39</v>
      </c>
      <c r="B31" s="49">
        <v>-0.07857183</v>
      </c>
      <c r="C31" s="49">
        <v>0.008685889</v>
      </c>
      <c r="D31" s="49">
        <v>-0.01650165</v>
      </c>
      <c r="E31" s="49">
        <v>0.01712985</v>
      </c>
      <c r="F31" s="49">
        <v>0.04263555</v>
      </c>
      <c r="G31" s="49">
        <v>-0.003401282</v>
      </c>
    </row>
    <row r="32" spans="1:7" ht="12.75">
      <c r="A32" t="s">
        <v>40</v>
      </c>
      <c r="B32" s="49">
        <v>-0.03207332</v>
      </c>
      <c r="C32" s="49">
        <v>0.02181849</v>
      </c>
      <c r="D32" s="49">
        <v>0.03082399</v>
      </c>
      <c r="E32" s="49">
        <v>0.02902864</v>
      </c>
      <c r="F32" s="49">
        <v>-0.0163843</v>
      </c>
      <c r="G32" s="49">
        <v>0.01282496</v>
      </c>
    </row>
    <row r="33" spans="1:7" ht="12.75">
      <c r="A33" t="s">
        <v>41</v>
      </c>
      <c r="B33" s="49">
        <v>0.1084119</v>
      </c>
      <c r="C33" s="49">
        <v>0.06280642</v>
      </c>
      <c r="D33" s="49">
        <v>0.02916274</v>
      </c>
      <c r="E33" s="49">
        <v>0.03199575</v>
      </c>
      <c r="F33" s="49">
        <v>0.0400142</v>
      </c>
      <c r="G33" s="49">
        <v>0.05083881</v>
      </c>
    </row>
    <row r="34" spans="1:7" ht="12.75">
      <c r="A34" t="s">
        <v>42</v>
      </c>
      <c r="B34" s="49">
        <v>-0.03724763</v>
      </c>
      <c r="C34" s="49">
        <v>-0.02134835</v>
      </c>
      <c r="D34" s="49">
        <v>-0.007141444</v>
      </c>
      <c r="E34" s="49">
        <v>0.01066413</v>
      </c>
      <c r="F34" s="49">
        <v>-0.003923416</v>
      </c>
      <c r="G34" s="49">
        <v>-0.01021699</v>
      </c>
    </row>
    <row r="35" spans="1:7" ht="12.75">
      <c r="A35" t="s">
        <v>43</v>
      </c>
      <c r="B35" s="49">
        <v>-0.001396881</v>
      </c>
      <c r="C35" s="49">
        <v>-0.002372311</v>
      </c>
      <c r="D35" s="49">
        <v>-0.008004926</v>
      </c>
      <c r="E35" s="49">
        <v>-0.002505796</v>
      </c>
      <c r="F35" s="49">
        <v>0.003299335</v>
      </c>
      <c r="G35" s="49">
        <v>-0.002859212</v>
      </c>
    </row>
    <row r="36" spans="1:6" ht="12.75">
      <c r="A36" t="s">
        <v>44</v>
      </c>
      <c r="B36" s="49">
        <v>22.20764</v>
      </c>
      <c r="C36" s="49">
        <v>22.20459</v>
      </c>
      <c r="D36" s="49">
        <v>22.20764</v>
      </c>
      <c r="E36" s="49">
        <v>22.20459</v>
      </c>
      <c r="F36" s="49">
        <v>22.20764</v>
      </c>
    </row>
    <row r="37" spans="1:6" ht="12.75">
      <c r="A37" t="s">
        <v>45</v>
      </c>
      <c r="B37" s="49">
        <v>0.2171834</v>
      </c>
      <c r="C37" s="49">
        <v>0.1815796</v>
      </c>
      <c r="D37" s="49">
        <v>0.1678467</v>
      </c>
      <c r="E37" s="49">
        <v>0.1520793</v>
      </c>
      <c r="F37" s="49">
        <v>0.1358032</v>
      </c>
    </row>
    <row r="38" spans="1:7" ht="12.75">
      <c r="A38" t="s">
        <v>55</v>
      </c>
      <c r="B38" s="49">
        <v>6.329538E-05</v>
      </c>
      <c r="C38" s="49">
        <v>-7.761467E-05</v>
      </c>
      <c r="D38" s="49">
        <v>3.622872E-05</v>
      </c>
      <c r="E38" s="49">
        <v>3.710883E-05</v>
      </c>
      <c r="F38" s="49">
        <v>-5.523566E-05</v>
      </c>
      <c r="G38" s="49">
        <v>0.0003089675</v>
      </c>
    </row>
    <row r="39" spans="1:7" ht="12.75">
      <c r="A39" t="s">
        <v>56</v>
      </c>
      <c r="B39" s="49">
        <v>0.0003880198</v>
      </c>
      <c r="C39" s="49">
        <v>-7.150324E-05</v>
      </c>
      <c r="D39" s="49">
        <v>-0.0002099388</v>
      </c>
      <c r="E39" s="49">
        <v>-3.481872E-05</v>
      </c>
      <c r="F39" s="49">
        <v>0.0001500496</v>
      </c>
      <c r="G39" s="49">
        <v>0.0006335121</v>
      </c>
    </row>
    <row r="40" spans="2:5" ht="12.75">
      <c r="B40" t="s">
        <v>46</v>
      </c>
      <c r="C40" t="s">
        <v>47</v>
      </c>
      <c r="D40" t="s">
        <v>48</v>
      </c>
      <c r="E40">
        <v>3.116981</v>
      </c>
    </row>
    <row r="42" ht="12.75">
      <c r="A42" t="s">
        <v>57</v>
      </c>
    </row>
    <row r="43" spans="1:6" ht="12.75">
      <c r="A43" t="s">
        <v>49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50</v>
      </c>
      <c r="B44">
        <v>12.505</v>
      </c>
      <c r="C44">
        <v>12.505</v>
      </c>
      <c r="D44">
        <v>12.505</v>
      </c>
      <c r="E44">
        <v>12.505</v>
      </c>
      <c r="F44">
        <v>12.505</v>
      </c>
      <c r="J44">
        <v>12.505</v>
      </c>
    </row>
    <row r="50" spans="1:7" ht="12.75">
      <c r="A50" t="s">
        <v>58</v>
      </c>
      <c r="B50">
        <f>-0.017/(B7*B7+B22*B22)*(B21*B22+B6*B7)</f>
        <v>6.329537603132386E-05</v>
      </c>
      <c r="C50">
        <f>-0.017/(C7*C7+C22*C22)*(C21*C22+C6*C7)</f>
        <v>-7.761466099204829E-05</v>
      </c>
      <c r="D50">
        <f>-0.017/(D7*D7+D22*D22)*(D21*D22+D6*D7)</f>
        <v>3.62287121901832E-05</v>
      </c>
      <c r="E50">
        <f>-0.017/(E7*E7+E22*E22)*(E21*E22+E6*E7)</f>
        <v>3.710883231172786E-05</v>
      </c>
      <c r="F50">
        <f>-0.017/(F7*F7+F22*F22)*(F21*F22+F6*F7)</f>
        <v>-5.5235667731817215E-05</v>
      </c>
      <c r="G50">
        <f>(B50*B$4+C50*C$4+D50*D$4+E50*E$4+F50*F$4)/SUM(B$4:F$4)</f>
        <v>7.225079196794274E-07</v>
      </c>
    </row>
    <row r="51" spans="1:7" ht="12.75">
      <c r="A51" t="s">
        <v>59</v>
      </c>
      <c r="B51">
        <f>-0.017/(B7*B7+B22*B22)*(B21*B7-B6*B22)</f>
        <v>0.00038801985117588257</v>
      </c>
      <c r="C51">
        <f>-0.017/(C7*C7+C22*C22)*(C21*C7-C6*C22)</f>
        <v>-7.150323243727991E-05</v>
      </c>
      <c r="D51">
        <f>-0.017/(D7*D7+D22*D22)*(D21*D7-D6*D22)</f>
        <v>-0.00020993879718039896</v>
      </c>
      <c r="E51">
        <f>-0.017/(E7*E7+E22*E22)*(E21*E7-E6*E22)</f>
        <v>-3.481872311465913E-05</v>
      </c>
      <c r="F51">
        <f>-0.017/(F7*F7+F22*F22)*(F21*F7-F6*F22)</f>
        <v>0.00015004960723310768</v>
      </c>
      <c r="G51">
        <f>(B51*B$4+C51*C$4+D51*D$4+E51*E$4+F51*F$4)/SUM(B$4:F$4)</f>
        <v>4.727944677052578E-08</v>
      </c>
    </row>
    <row r="58" ht="12.75">
      <c r="A58" t="s">
        <v>61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63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66</v>
      </c>
      <c r="B62">
        <f>B7+(2/0.017)*(B8*B50-B23*B51)</f>
        <v>9999.880711543985</v>
      </c>
      <c r="C62">
        <f>C7+(2/0.017)*(C8*C50-C23*C51)</f>
        <v>10000.004240910417</v>
      </c>
      <c r="D62">
        <f>D7+(2/0.017)*(D8*D50-D23*D51)</f>
        <v>9999.983116398416</v>
      </c>
      <c r="E62">
        <f>E7+(2/0.017)*(E8*E50-E23*E51)</f>
        <v>9999.988406394063</v>
      </c>
      <c r="F62">
        <f>F7+(2/0.017)*(F8*F50-F23*F51)</f>
        <v>9999.874292916851</v>
      </c>
    </row>
    <row r="63" spans="1:6" ht="12.75">
      <c r="A63" t="s">
        <v>67</v>
      </c>
      <c r="B63">
        <f>B8+(3/0.017)*(B9*B50-B24*B51)</f>
        <v>-4.322755972309006</v>
      </c>
      <c r="C63">
        <f>C8+(3/0.017)*(C9*C50-C24*C51)</f>
        <v>-0.6942301814790479</v>
      </c>
      <c r="D63">
        <f>D8+(3/0.017)*(D9*D50-D24*D51)</f>
        <v>-0.8744071982982009</v>
      </c>
      <c r="E63">
        <f>E8+(3/0.017)*(E9*E50-E24*E51)</f>
        <v>-1.7678007027234879</v>
      </c>
      <c r="F63">
        <f>F8+(3/0.017)*(F9*F50-F24*F51)</f>
        <v>-0.4577674500387248</v>
      </c>
    </row>
    <row r="64" spans="1:6" ht="12.75">
      <c r="A64" t="s">
        <v>68</v>
      </c>
      <c r="B64">
        <f>B9+(4/0.017)*(B10*B50-B25*B51)</f>
        <v>0.32318553591179694</v>
      </c>
      <c r="C64">
        <f>C9+(4/0.017)*(C10*C50-C25*C51)</f>
        <v>0.655063365683227</v>
      </c>
      <c r="D64">
        <f>D9+(4/0.017)*(D10*D50-D25*D51)</f>
        <v>-0.1171476258535586</v>
      </c>
      <c r="E64">
        <f>E9+(4/0.017)*(E10*E50-E25*E51)</f>
        <v>-0.13851730475644036</v>
      </c>
      <c r="F64">
        <f>F9+(4/0.017)*(F10*F50-F25*F51)</f>
        <v>-3.1348588100736943</v>
      </c>
    </row>
    <row r="65" spans="1:6" ht="12.75">
      <c r="A65" t="s">
        <v>69</v>
      </c>
      <c r="B65">
        <f>B10+(5/0.017)*(B11*B50-B26*B51)</f>
        <v>1.7861451141545233</v>
      </c>
      <c r="C65">
        <f>C10+(5/0.017)*(C11*C50-C26*C51)</f>
        <v>-0.2550153204549305</v>
      </c>
      <c r="D65">
        <f>D10+(5/0.017)*(D11*D50-D26*D51)</f>
        <v>0.003206602520556927</v>
      </c>
      <c r="E65">
        <f>E10+(5/0.017)*(E11*E50-E26*E51)</f>
        <v>0.3592930111443275</v>
      </c>
      <c r="F65">
        <f>F10+(5/0.017)*(F11*F50-F26*F51)</f>
        <v>-0.44706918565581893</v>
      </c>
    </row>
    <row r="66" spans="1:6" ht="12.75">
      <c r="A66" t="s">
        <v>70</v>
      </c>
      <c r="B66">
        <f>B11+(6/0.017)*(B12*B50-B27*B51)</f>
        <v>2.501951405771348</v>
      </c>
      <c r="C66">
        <f>C11+(6/0.017)*(C12*C50-C27*C51)</f>
        <v>1.303186830837628</v>
      </c>
      <c r="D66">
        <f>D11+(6/0.017)*(D12*D50-D27*D51)</f>
        <v>1.5583841334708557</v>
      </c>
      <c r="E66">
        <f>E11+(6/0.017)*(E12*E50-E27*E51)</f>
        <v>0.2931253452722535</v>
      </c>
      <c r="F66">
        <f>F11+(6/0.017)*(F12*F50-F27*F51)</f>
        <v>13.533378645001905</v>
      </c>
    </row>
    <row r="67" spans="1:6" ht="12.75">
      <c r="A67" t="s">
        <v>71</v>
      </c>
      <c r="B67">
        <f>B12+(7/0.017)*(B13*B50-B28*B51)</f>
        <v>-0.23735623692383162</v>
      </c>
      <c r="C67">
        <f>C12+(7/0.017)*(C13*C50-C28*C51)</f>
        <v>-0.4945498293935269</v>
      </c>
      <c r="D67">
        <f>D12+(7/0.017)*(D13*D50-D28*D51)</f>
        <v>-0.241051091137578</v>
      </c>
      <c r="E67">
        <f>E12+(7/0.017)*(E13*E50-E28*E51)</f>
        <v>0.15044871904971768</v>
      </c>
      <c r="F67">
        <f>F12+(7/0.017)*(F13*F50-F28*F51)</f>
        <v>-0.05870568493530117</v>
      </c>
    </row>
    <row r="68" spans="1:6" ht="12.75">
      <c r="A68" t="s">
        <v>72</v>
      </c>
      <c r="B68">
        <f>B13+(8/0.017)*(B14*B50-B29*B51)</f>
        <v>0.09167891603718104</v>
      </c>
      <c r="C68">
        <f>C13+(8/0.017)*(C14*C50-C29*C51)</f>
        <v>0.20830760898801196</v>
      </c>
      <c r="D68">
        <f>D13+(8/0.017)*(D14*D50-D29*D51)</f>
        <v>-0.03772216727226015</v>
      </c>
      <c r="E68">
        <f>E13+(8/0.017)*(E14*E50-E29*E51)</f>
        <v>-0.01901517301485752</v>
      </c>
      <c r="F68">
        <f>F13+(8/0.017)*(F14*F50-F29*F51)</f>
        <v>-0.19122761561868168</v>
      </c>
    </row>
    <row r="69" spans="1:6" ht="12.75">
      <c r="A69" t="s">
        <v>73</v>
      </c>
      <c r="B69">
        <f>B14+(9/0.017)*(B15*B50-B30*B51)</f>
        <v>0.1635363482076021</v>
      </c>
      <c r="C69">
        <f>C14+(9/0.017)*(C15*C50-C30*C51)</f>
        <v>0.058239918441755564</v>
      </c>
      <c r="D69">
        <f>D14+(9/0.017)*(D15*D50-D30*D51)</f>
        <v>0.0066074709598554285</v>
      </c>
      <c r="E69">
        <f>E14+(9/0.017)*(E15*E50-E30*E51)</f>
        <v>0.0038852373975150492</v>
      </c>
      <c r="F69">
        <f>F14+(9/0.017)*(F15*F50-F30*F51)</f>
        <v>0.023635234308606878</v>
      </c>
    </row>
    <row r="70" spans="1:6" ht="12.75">
      <c r="A70" t="s">
        <v>74</v>
      </c>
      <c r="B70">
        <f>B15+(10/0.017)*(B16*B50-B31*B51)</f>
        <v>-0.39549491184440927</v>
      </c>
      <c r="C70">
        <f>C15+(10/0.017)*(C16*C50-C31*C51)</f>
        <v>-0.1255357008199563</v>
      </c>
      <c r="D70">
        <f>D15+(10/0.017)*(D16*D50-D31*D51)</f>
        <v>-0.04246401234322597</v>
      </c>
      <c r="E70">
        <f>E15+(10/0.017)*(E16*E50-E31*E51)</f>
        <v>-0.15386586659173251</v>
      </c>
      <c r="F70">
        <f>F15+(10/0.017)*(F16*F50-F31*F51)</f>
        <v>-0.3890961161223019</v>
      </c>
    </row>
    <row r="71" spans="1:6" ht="12.75">
      <c r="A71" t="s">
        <v>75</v>
      </c>
      <c r="B71">
        <f>B16+(11/0.017)*(B17*B50-B32*B51)</f>
        <v>-0.029136948914455733</v>
      </c>
      <c r="C71">
        <f>C16+(11/0.017)*(C17*C50-C32*C51)</f>
        <v>-0.047044525451996756</v>
      </c>
      <c r="D71">
        <f>D16+(11/0.017)*(D17*D50-D32*D51)</f>
        <v>-0.018057257117153835</v>
      </c>
      <c r="E71">
        <f>E16+(11/0.017)*(E17*E50-E32*E51)</f>
        <v>0.01834370921883271</v>
      </c>
      <c r="F71">
        <f>F16+(11/0.017)*(F17*F50-F32*F51)</f>
        <v>-0.046685594132586265</v>
      </c>
    </row>
    <row r="72" spans="1:6" ht="12.75">
      <c r="A72" t="s">
        <v>76</v>
      </c>
      <c r="B72">
        <f>B17+(12/0.017)*(B18*B50-B33*B51)</f>
        <v>-0.041700435851662776</v>
      </c>
      <c r="C72">
        <f>C17+(12/0.017)*(C18*C50-C33*C51)</f>
        <v>-0.015418884112789225</v>
      </c>
      <c r="D72">
        <f>D17+(12/0.017)*(D18*D50-D33*D51)</f>
        <v>-0.0042610513831614375</v>
      </c>
      <c r="E72">
        <f>E17+(12/0.017)*(E18*E50-E33*E51)</f>
        <v>-0.003473313913399432</v>
      </c>
      <c r="F72">
        <f>F17+(12/0.017)*(F18*F50-F33*F51)</f>
        <v>-0.01696834830265271</v>
      </c>
    </row>
    <row r="73" spans="1:6" ht="12.75">
      <c r="A73" t="s">
        <v>77</v>
      </c>
      <c r="B73">
        <f>B18+(13/0.017)*(B19*B50-B34*B51)</f>
        <v>0.03301680437960229</v>
      </c>
      <c r="C73">
        <f>C18+(13/0.017)*(C19*C50-C34*C51)</f>
        <v>0.04919284558257904</v>
      </c>
      <c r="D73">
        <f>D18+(13/0.017)*(D19*D50-D34*D51)</f>
        <v>0.03214046708890321</v>
      </c>
      <c r="E73">
        <f>E18+(13/0.017)*(E19*E50-E34*E51)</f>
        <v>0.017885326349777304</v>
      </c>
      <c r="F73">
        <f>F18+(13/0.017)*(F19*F50-F34*F51)</f>
        <v>0.02314734841979713</v>
      </c>
    </row>
    <row r="74" spans="1:6" ht="12.75">
      <c r="A74" t="s">
        <v>78</v>
      </c>
      <c r="B74">
        <f>B19+(14/0.017)*(B20*B50-B35*B51)</f>
        <v>-0.2017990650961775</v>
      </c>
      <c r="C74">
        <f>C19+(14/0.017)*(C20*C50-C35*C51)</f>
        <v>-0.19244671740882316</v>
      </c>
      <c r="D74">
        <f>D19+(14/0.017)*(D20*D50-D35*D51)</f>
        <v>-0.20416400981286187</v>
      </c>
      <c r="E74">
        <f>E19+(14/0.017)*(E20*E50-E35*E51)</f>
        <v>-0.17625825293610697</v>
      </c>
      <c r="F74">
        <f>F19+(14/0.017)*(F20*F50-F35*F51)</f>
        <v>-0.13532264471296185</v>
      </c>
    </row>
    <row r="75" spans="1:6" ht="12.75">
      <c r="A75" t="s">
        <v>79</v>
      </c>
      <c r="B75" s="49">
        <f>B20</f>
        <v>-0.000721958</v>
      </c>
      <c r="C75" s="49">
        <f>C20</f>
        <v>0.007275324</v>
      </c>
      <c r="D75" s="49">
        <f>D20</f>
        <v>0.004372926</v>
      </c>
      <c r="E75" s="49">
        <f>E20</f>
        <v>0.00262429</v>
      </c>
      <c r="F75" s="49">
        <f>F20</f>
        <v>-0.0007926229</v>
      </c>
    </row>
    <row r="78" ht="12.75">
      <c r="A78" t="s">
        <v>61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80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81</v>
      </c>
      <c r="B82">
        <f>B22+(2/0.017)*(B8*B51+B23*B50)</f>
        <v>210.6585791879814</v>
      </c>
      <c r="C82">
        <f>C22+(2/0.017)*(C8*C51+C23*C50)</f>
        <v>128.41600130735833</v>
      </c>
      <c r="D82">
        <f>D22+(2/0.017)*(D8*D51+D23*D50)</f>
        <v>-14.85007305384933</v>
      </c>
      <c r="E82">
        <f>E22+(2/0.017)*(E8*E51+E23*E50)</f>
        <v>-125.77070894077855</v>
      </c>
      <c r="F82">
        <f>F22+(2/0.017)*(F8*F51+F23*F50)</f>
        <v>-207.02802038901808</v>
      </c>
    </row>
    <row r="83" spans="1:6" ht="12.75">
      <c r="A83" t="s">
        <v>82</v>
      </c>
      <c r="B83">
        <f>B23+(3/0.017)*(B9*B51+B24*B50)</f>
        <v>1.9078135107406324</v>
      </c>
      <c r="C83">
        <f>C23+(3/0.017)*(C9*C51+C24*C50)</f>
        <v>-0.2655498875449762</v>
      </c>
      <c r="D83">
        <f>D23+(3/0.017)*(D9*D51+D24*D50)</f>
        <v>-0.5178519007877102</v>
      </c>
      <c r="E83">
        <f>E23+(3/0.017)*(E9*E51+E24*E50)</f>
        <v>-0.9491195687914599</v>
      </c>
      <c r="F83">
        <f>F23+(3/0.017)*(F9*F51+F24*F50)</f>
        <v>7.20726014663032</v>
      </c>
    </row>
    <row r="84" spans="1:6" ht="12.75">
      <c r="A84" t="s">
        <v>83</v>
      </c>
      <c r="B84">
        <f>B24+(4/0.017)*(B10*B51+B25*B50)</f>
        <v>-0.683544530186738</v>
      </c>
      <c r="C84">
        <f>C24+(4/0.017)*(C10*C51+C25*C50)</f>
        <v>0.6526939636853667</v>
      </c>
      <c r="D84">
        <f>D24+(4/0.017)*(D10*D51+D25*D50)</f>
        <v>0.8667562492346056</v>
      </c>
      <c r="E84">
        <f>E24+(4/0.017)*(E10*E51+E25*E50)</f>
        <v>-0.21971954806451316</v>
      </c>
      <c r="F84">
        <f>F24+(4/0.017)*(F10*F51+F25*F50)</f>
        <v>0.4913935573633153</v>
      </c>
    </row>
    <row r="85" spans="1:6" ht="12.75">
      <c r="A85" t="s">
        <v>84</v>
      </c>
      <c r="B85">
        <f>B25+(5/0.017)*(B11*B51+B26*B50)</f>
        <v>0.19003169331299852</v>
      </c>
      <c r="C85">
        <f>C25+(5/0.017)*(C11*C51+C26*C50)</f>
        <v>-0.376999812072193</v>
      </c>
      <c r="D85">
        <f>D25+(5/0.017)*(D11*D51+D26*D50)</f>
        <v>-0.3539688302698865</v>
      </c>
      <c r="E85">
        <f>E25+(5/0.017)*(E11*E51+E26*E50)</f>
        <v>-0.11627806469351806</v>
      </c>
      <c r="F85">
        <f>F25+(5/0.017)*(F11*F51+F26*F50)</f>
        <v>-0.9020547576718533</v>
      </c>
    </row>
    <row r="86" spans="1:6" ht="12.75">
      <c r="A86" t="s">
        <v>85</v>
      </c>
      <c r="B86">
        <f>B26+(6/0.017)*(B12*B51+B27*B50)</f>
        <v>1.4575109890746645</v>
      </c>
      <c r="C86">
        <f>C26+(6/0.017)*(C12*C51+C27*C50)</f>
        <v>0.48866905564725627</v>
      </c>
      <c r="D86">
        <f>D26+(6/0.017)*(D12*D51+D27*D50)</f>
        <v>0.22432899132008435</v>
      </c>
      <c r="E86">
        <f>E26+(6/0.017)*(E12*E51+E27*E50)</f>
        <v>0.5900207469888563</v>
      </c>
      <c r="F86">
        <f>F26+(6/0.017)*(F12*F51+F27*F50)</f>
        <v>1.8631019019792068</v>
      </c>
    </row>
    <row r="87" spans="1:6" ht="12.75">
      <c r="A87" t="s">
        <v>86</v>
      </c>
      <c r="B87">
        <f>B27+(7/0.017)*(B13*B51+B28*B50)</f>
        <v>-0.6833219164759146</v>
      </c>
      <c r="C87">
        <f>C27+(7/0.017)*(C13*C51+C28*C50)</f>
        <v>0.17463589074979255</v>
      </c>
      <c r="D87">
        <f>D27+(7/0.017)*(D13*D51+D28*D50)</f>
        <v>-0.05057074845709018</v>
      </c>
      <c r="E87">
        <f>E27+(7/0.017)*(E13*E51+E28*E50)</f>
        <v>-0.2325814219689527</v>
      </c>
      <c r="F87">
        <f>F27+(7/0.017)*(F13*F51+F28*F50)</f>
        <v>0.35370111544426597</v>
      </c>
    </row>
    <row r="88" spans="1:6" ht="12.75">
      <c r="A88" t="s">
        <v>87</v>
      </c>
      <c r="B88">
        <f>B28+(8/0.017)*(B14*B51+B29*B50)</f>
        <v>-0.23831273524465707</v>
      </c>
      <c r="C88">
        <f>C28+(8/0.017)*(C14*C51+C29*C50)</f>
        <v>0.0312818470341629</v>
      </c>
      <c r="D88">
        <f>D28+(8/0.017)*(D14*D51+D29*D50)</f>
        <v>-0.0618038320780644</v>
      </c>
      <c r="E88">
        <f>E28+(8/0.017)*(E14*E51+E29*E50)</f>
        <v>-0.10083147299250293</v>
      </c>
      <c r="F88">
        <f>F28+(8/0.017)*(F14*F51+F29*F50)</f>
        <v>-0.20515259553263696</v>
      </c>
    </row>
    <row r="89" spans="1:6" ht="12.75">
      <c r="A89" t="s">
        <v>88</v>
      </c>
      <c r="B89">
        <f>B29+(9/0.017)*(B15*B51+B30*B50)</f>
        <v>-0.026315955977852246</v>
      </c>
      <c r="C89">
        <f>C29+(9/0.017)*(C15*C51+C30*C50)</f>
        <v>-0.14260566887608422</v>
      </c>
      <c r="D89">
        <f>D29+(9/0.017)*(D15*D51+D30*D50)</f>
        <v>-0.1727800207641648</v>
      </c>
      <c r="E89">
        <f>E29+(9/0.017)*(E15*E51+E30*E50)</f>
        <v>-0.04274103232974194</v>
      </c>
      <c r="F89">
        <f>F29+(9/0.017)*(F15*F51+F30*F50)</f>
        <v>-0.169140533876621</v>
      </c>
    </row>
    <row r="90" spans="1:6" ht="12.75">
      <c r="A90" t="s">
        <v>89</v>
      </c>
      <c r="B90">
        <f>B30+(10/0.017)*(B16*B51+B31*B50)</f>
        <v>0.09048664513621568</v>
      </c>
      <c r="C90">
        <f>C30+(10/0.017)*(C16*C51+C31*C50)</f>
        <v>0.12735598150142297</v>
      </c>
      <c r="D90">
        <f>D30+(10/0.017)*(D16*D51+D31*D50)</f>
        <v>-0.02923798806561212</v>
      </c>
      <c r="E90">
        <f>E30+(10/0.017)*(E16*E51+E31*E50)</f>
        <v>-0.028972056715499527</v>
      </c>
      <c r="F90">
        <f>F30+(10/0.017)*(F16*F51+F31*F50)</f>
        <v>0.35430054804376054</v>
      </c>
    </row>
    <row r="91" spans="1:6" ht="12.75">
      <c r="A91" t="s">
        <v>90</v>
      </c>
      <c r="B91">
        <f>B31+(11/0.017)*(B17*B51+B32*B50)</f>
        <v>-0.08325617213250283</v>
      </c>
      <c r="C91">
        <f>C31+(11/0.017)*(C17*C51+C32*C50)</f>
        <v>0.008351394824265636</v>
      </c>
      <c r="D91">
        <f>D31+(11/0.017)*(D17*D51+D32*D50)</f>
        <v>-0.01447800238385209</v>
      </c>
      <c r="E91">
        <f>E31+(11/0.017)*(E17*E51+E32*E50)</f>
        <v>0.017936183600045532</v>
      </c>
      <c r="F91">
        <f>F31+(11/0.017)*(F17*F51+F32*F50)</f>
        <v>0.04204949790021192</v>
      </c>
    </row>
    <row r="92" spans="1:6" ht="12.75">
      <c r="A92" t="s">
        <v>91</v>
      </c>
      <c r="B92">
        <f>B32+(12/0.017)*(B18*B51+B33*B50)</f>
        <v>-0.01853282315465185</v>
      </c>
      <c r="C92">
        <f>C32+(12/0.017)*(C18*C51+C33*C50)</f>
        <v>0.016410402930342682</v>
      </c>
      <c r="D92">
        <f>D32+(12/0.017)*(D18*D51+D33*D50)</f>
        <v>0.02580384874465563</v>
      </c>
      <c r="E92">
        <f>E32+(12/0.017)*(E18*E51+E33*E50)</f>
        <v>0.029311208085743768</v>
      </c>
      <c r="F92">
        <f>F32+(12/0.017)*(F18*F51+F33*F50)</f>
        <v>-0.01614417568253951</v>
      </c>
    </row>
    <row r="93" spans="1:6" ht="12.75">
      <c r="A93" t="s">
        <v>92</v>
      </c>
      <c r="B93">
        <f>B33+(13/0.017)*(B19*B51+B34*B50)</f>
        <v>0.04660971401609019</v>
      </c>
      <c r="C93">
        <f>C33+(13/0.017)*(C19*C51+C34*C50)</f>
        <v>0.07456321322634643</v>
      </c>
      <c r="D93">
        <f>D33+(13/0.017)*(D19*D51+D34*D50)</f>
        <v>0.061540433695157375</v>
      </c>
      <c r="E93">
        <f>E33+(13/0.017)*(E19*E51+E34*E50)</f>
        <v>0.03699165868069865</v>
      </c>
      <c r="F93">
        <f>F33+(13/0.017)*(F19*F51+F34*F50)</f>
        <v>0.02469512843757939</v>
      </c>
    </row>
    <row r="94" spans="1:6" ht="12.75">
      <c r="A94" t="s">
        <v>93</v>
      </c>
      <c r="B94">
        <f>B34+(14/0.017)*(B20*B51+B35*B50)</f>
        <v>-0.03755114188319632</v>
      </c>
      <c r="C94">
        <f>C34+(14/0.017)*(C20*C51+C35*C50)</f>
        <v>-0.021625124292114196</v>
      </c>
      <c r="D94">
        <f>D34+(14/0.017)*(D20*D51+D35*D50)</f>
        <v>-0.00813631281097603</v>
      </c>
      <c r="E94">
        <f>E34+(14/0.017)*(E20*E51+E35*E50)</f>
        <v>0.01051230280786144</v>
      </c>
      <c r="F94">
        <f>F34+(14/0.017)*(F20*F51+F35*F50)</f>
        <v>-0.004171441421926406</v>
      </c>
    </row>
    <row r="95" spans="1:6" ht="12.75">
      <c r="A95" t="s">
        <v>94</v>
      </c>
      <c r="B95" s="49">
        <f>B35</f>
        <v>-0.001396881</v>
      </c>
      <c r="C95" s="49">
        <f>C35</f>
        <v>-0.002372311</v>
      </c>
      <c r="D95" s="49">
        <f>D35</f>
        <v>-0.008004926</v>
      </c>
      <c r="E95" s="49">
        <f>E35</f>
        <v>-0.002505796</v>
      </c>
      <c r="F95" s="49">
        <f>F35</f>
        <v>0.003299335</v>
      </c>
    </row>
    <row r="98" ht="12.75">
      <c r="A98" t="s">
        <v>62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64</v>
      </c>
      <c r="H100" t="s">
        <v>65</v>
      </c>
      <c r="I100" t="s">
        <v>60</v>
      </c>
      <c r="K100" t="s">
        <v>95</v>
      </c>
    </row>
    <row r="101" spans="1:9" ht="12.75">
      <c r="A101" t="s">
        <v>63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66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</v>
      </c>
    </row>
    <row r="103" spans="1:11" ht="12.75">
      <c r="A103" t="s">
        <v>67</v>
      </c>
      <c r="B103">
        <f>B63*10000/B62</f>
        <v>-4.322807538412696</v>
      </c>
      <c r="C103">
        <f>C63*10000/C62</f>
        <v>-0.694229887062372</v>
      </c>
      <c r="D103">
        <f>D63*10000/D62</f>
        <v>-0.8744086746149692</v>
      </c>
      <c r="E103">
        <f>E63*10000/E62</f>
        <v>-1.7678027522443363</v>
      </c>
      <c r="F103">
        <f>F63*10000/F62</f>
        <v>-0.45777320457215387</v>
      </c>
      <c r="G103">
        <f>AVERAGE(C103:E103)</f>
        <v>-1.112147104640559</v>
      </c>
      <c r="H103">
        <f>STDEV(C103:E103)</f>
        <v>0.5749168157629652</v>
      </c>
      <c r="I103">
        <f>(B103*B4+C103*C4+D103*D4+E103*E4+F103*F4)/SUM(B4:F4)</f>
        <v>-1.4883926590212213</v>
      </c>
      <c r="K103">
        <f>(LN(H103)+LN(H123))/2-LN(K114*K115^3)</f>
        <v>-4.686453845799169</v>
      </c>
    </row>
    <row r="104" spans="1:11" ht="12.75">
      <c r="A104" t="s">
        <v>68</v>
      </c>
      <c r="B104">
        <f>B64*10000/B62</f>
        <v>0.32318939118814444</v>
      </c>
      <c r="C104">
        <f>C64*10000/C62</f>
        <v>0.6550630878768396</v>
      </c>
      <c r="D104">
        <f>D64*10000/D62</f>
        <v>-0.11714782364127668</v>
      </c>
      <c r="E104">
        <f>E64*10000/E62</f>
        <v>-0.13851746534813122</v>
      </c>
      <c r="F104">
        <f>F64*10000/F62</f>
        <v>-3.134898217964789</v>
      </c>
      <c r="G104">
        <f>AVERAGE(C104:E104)</f>
        <v>0.1331325996291439</v>
      </c>
      <c r="H104">
        <f>STDEV(C104:E104)</f>
        <v>0.4521313319363395</v>
      </c>
      <c r="I104">
        <f>(B104*B4+C104*C4+D104*D4+E104*E4+F104*F4)/SUM(B4:F4)</f>
        <v>-0.276703403613867</v>
      </c>
      <c r="K104">
        <f>(LN(H104)+LN(H124))/2-LN(K114*K115^4)</f>
        <v>-3.9603667960224636</v>
      </c>
    </row>
    <row r="105" spans="1:11" ht="12.75">
      <c r="A105" t="s">
        <v>69</v>
      </c>
      <c r="B105">
        <f>B65*10000/B62</f>
        <v>1.7861664210579786</v>
      </c>
      <c r="C105">
        <f>C65*10000/C62</f>
        <v>-0.25501521230526353</v>
      </c>
      <c r="D105">
        <f>D65*10000/D62</f>
        <v>0.003206607934466007</v>
      </c>
      <c r="E105">
        <f>E65*10000/E62</f>
        <v>0.3592934276949692</v>
      </c>
      <c r="F105">
        <f>F65*10000/F62</f>
        <v>-0.44707480570279634</v>
      </c>
      <c r="G105">
        <f>AVERAGE(C105:E105)</f>
        <v>0.03582827444139056</v>
      </c>
      <c r="H105">
        <f>STDEV(C105:E105)</f>
        <v>0.30845081640190325</v>
      </c>
      <c r="I105">
        <f>(B105*B4+C105*C4+D105*D4+E105*E4+F105*F4)/SUM(B4:F4)</f>
        <v>0.22405425913386814</v>
      </c>
      <c r="K105">
        <f>(LN(H105)+LN(H125))/2-LN(K114*K115^5)</f>
        <v>-4.251815123596044</v>
      </c>
    </row>
    <row r="106" spans="1:11" ht="12.75">
      <c r="A106" t="s">
        <v>70</v>
      </c>
      <c r="B106">
        <f>B66*10000/B62</f>
        <v>2.5019812515193953</v>
      </c>
      <c r="C106">
        <f>C66*10000/C62</f>
        <v>1.3031862781680017</v>
      </c>
      <c r="D106">
        <f>D66*10000/D62</f>
        <v>1.5583867645889804</v>
      </c>
      <c r="E106">
        <f>E66*10000/E62</f>
        <v>0.2931256851106218</v>
      </c>
      <c r="F106">
        <f>F66*10000/F62</f>
        <v>13.533548771295974</v>
      </c>
      <c r="G106">
        <f>AVERAGE(C106:E106)</f>
        <v>1.0515662426225345</v>
      </c>
      <c r="H106">
        <f>STDEV(C106:E106)</f>
        <v>0.6691082733957279</v>
      </c>
      <c r="I106">
        <f>(B106*B4+C106*C4+D106*D4+E106*E4+F106*F4)/SUM(B4:F4)</f>
        <v>2.9311641215862645</v>
      </c>
      <c r="K106">
        <f>(LN(H106)+LN(H126))/2-LN(K114*K115^6)</f>
        <v>-3.1390434186416476</v>
      </c>
    </row>
    <row r="107" spans="1:11" ht="12.75">
      <c r="A107" t="s">
        <v>71</v>
      </c>
      <c r="B107">
        <f>B67*10000/B62</f>
        <v>-0.23735906834350998</v>
      </c>
      <c r="C107">
        <f>C67*10000/C62</f>
        <v>-0.4945496196594635</v>
      </c>
      <c r="D107">
        <f>D67*10000/D62</f>
        <v>-0.24105149811932353</v>
      </c>
      <c r="E107">
        <f>E67*10000/E62</f>
        <v>0.15044889347423615</v>
      </c>
      <c r="F107">
        <f>F67*10000/F62</f>
        <v>-0.058706422916619865</v>
      </c>
      <c r="G107">
        <f>AVERAGE(C107:E107)</f>
        <v>-0.19505074143485027</v>
      </c>
      <c r="H107">
        <f>STDEV(C107:E107)</f>
        <v>0.3249504926874691</v>
      </c>
      <c r="I107">
        <f>(B107*B4+C107*C4+D107*D4+E107*E4+F107*F4)/SUM(B4:F4)</f>
        <v>-0.18289281774812532</v>
      </c>
      <c r="K107">
        <f>(LN(H107)+LN(H127))/2-LN(K114*K115^7)</f>
        <v>-2.8701818627124727</v>
      </c>
    </row>
    <row r="108" spans="1:9" ht="12.75">
      <c r="A108" t="s">
        <v>72</v>
      </c>
      <c r="B108">
        <f>B68*10000/B62</f>
        <v>0.09168000967386118</v>
      </c>
      <c r="C108">
        <f>C68*10000/C62</f>
        <v>0.20830752064665853</v>
      </c>
      <c r="D108">
        <f>D68*10000/D62</f>
        <v>-0.03772223096097199</v>
      </c>
      <c r="E108">
        <f>E68*10000/E62</f>
        <v>-0.019015195060325358</v>
      </c>
      <c r="F108">
        <f>F68*10000/F62</f>
        <v>-0.19123001951547805</v>
      </c>
      <c r="G108">
        <f>AVERAGE(C108:E108)</f>
        <v>0.05052336487512039</v>
      </c>
      <c r="H108">
        <f>STDEV(C108:E108)</f>
        <v>0.1369648427789036</v>
      </c>
      <c r="I108">
        <f>(B108*B4+C108*C4+D108*D4+E108*E4+F108*F4)/SUM(B4:F4)</f>
        <v>0.024120861740679005</v>
      </c>
    </row>
    <row r="109" spans="1:9" ht="12.75">
      <c r="A109" t="s">
        <v>73</v>
      </c>
      <c r="B109">
        <f>B69*10000/B62</f>
        <v>0.16353829903072117</v>
      </c>
      <c r="C109">
        <f>C69*10000/C62</f>
        <v>0.05823989374273835</v>
      </c>
      <c r="D109">
        <f>D69*10000/D62</f>
        <v>0.006607482115664979</v>
      </c>
      <c r="E109">
        <f>E69*10000/E62</f>
        <v>0.0038852419019114073</v>
      </c>
      <c r="F109">
        <f>F69*10000/F62</f>
        <v>0.023635531423978274</v>
      </c>
      <c r="G109">
        <f>AVERAGE(C109:E109)</f>
        <v>0.022910872586771578</v>
      </c>
      <c r="H109">
        <f>STDEV(C109:E109)</f>
        <v>0.030626090998108216</v>
      </c>
      <c r="I109">
        <f>(B109*B4+C109*C4+D109*D4+E109*E4+F109*F4)/SUM(B4:F4)</f>
        <v>0.04331991285719288</v>
      </c>
    </row>
    <row r="110" spans="1:11" ht="12.75">
      <c r="A110" t="s">
        <v>74</v>
      </c>
      <c r="B110">
        <f>B70*10000/B62</f>
        <v>-0.3954996296984274</v>
      </c>
      <c r="C110">
        <f>C70*10000/C62</f>
        <v>-0.12553564758141272</v>
      </c>
      <c r="D110">
        <f>D70*10000/D62</f>
        <v>-0.042464084037893625</v>
      </c>
      <c r="E110">
        <f>E70*10000/E62</f>
        <v>-0.15386604497796177</v>
      </c>
      <c r="F110">
        <f>F70*10000/F62</f>
        <v>-0.3891010073975709</v>
      </c>
      <c r="G110">
        <f>AVERAGE(C110:E110)</f>
        <v>-0.10728859219908937</v>
      </c>
      <c r="H110">
        <f>STDEV(C110:E110)</f>
        <v>0.05789918391408724</v>
      </c>
      <c r="I110">
        <f>(B110*B4+C110*C4+D110*D4+E110*E4+F110*F4)/SUM(B4:F4)</f>
        <v>-0.1866335465208659</v>
      </c>
      <c r="K110">
        <f>EXP(AVERAGE(K103:K107))</f>
        <v>0.022786837568412634</v>
      </c>
    </row>
    <row r="111" spans="1:9" ht="12.75">
      <c r="A111" t="s">
        <v>75</v>
      </c>
      <c r="B111">
        <f>B71*10000/B62</f>
        <v>-0.029137296488766794</v>
      </c>
      <c r="C111">
        <f>C71*10000/C62</f>
        <v>-0.04704450550084341</v>
      </c>
      <c r="D111">
        <f>D71*10000/D62</f>
        <v>-0.018057287604358794</v>
      </c>
      <c r="E111">
        <f>E71*10000/E62</f>
        <v>0.018343730485830975</v>
      </c>
      <c r="F111">
        <f>F71*10000/F62</f>
        <v>-0.04668618101095009</v>
      </c>
      <c r="G111">
        <f>AVERAGE(C111:E111)</f>
        <v>-0.01558602087312374</v>
      </c>
      <c r="H111">
        <f>STDEV(C111:E111)</f>
        <v>0.03276409194232211</v>
      </c>
      <c r="I111">
        <f>(B111*B4+C111*C4+D111*D4+E111*E4+F111*F4)/SUM(B4:F4)</f>
        <v>-0.02170246719794466</v>
      </c>
    </row>
    <row r="112" spans="1:9" ht="12.75">
      <c r="A112" t="s">
        <v>76</v>
      </c>
      <c r="B112">
        <f>B72*10000/B62</f>
        <v>-0.041700933295657494</v>
      </c>
      <c r="C112">
        <f>C72*10000/C62</f>
        <v>-0.015418877573781374</v>
      </c>
      <c r="D112">
        <f>D72*10000/D62</f>
        <v>-0.004261058577362972</v>
      </c>
      <c r="E112">
        <f>E72*10000/E62</f>
        <v>-0.0034733179402273817</v>
      </c>
      <c r="F112">
        <f>F72*10000/F62</f>
        <v>-0.016968561609491225</v>
      </c>
      <c r="G112">
        <f>AVERAGE(C112:E112)</f>
        <v>-0.007717751363790576</v>
      </c>
      <c r="H112">
        <f>STDEV(C112:E112)</f>
        <v>0.006680991131898329</v>
      </c>
      <c r="I112">
        <f>(B112*B4+C112*C4+D112*D4+E112*E4+F112*F4)/SUM(B4:F4)</f>
        <v>-0.013864063823372401</v>
      </c>
    </row>
    <row r="113" spans="1:9" ht="12.75">
      <c r="A113" t="s">
        <v>77</v>
      </c>
      <c r="B113">
        <f>B73*10000/B62</f>
        <v>0.03301719823666225</v>
      </c>
      <c r="C113">
        <f>C73*10000/C62</f>
        <v>0.04919282472034276</v>
      </c>
      <c r="D113">
        <f>D73*10000/D62</f>
        <v>0.03214052135367893</v>
      </c>
      <c r="E113">
        <f>E73*10000/E62</f>
        <v>0.01788534708534392</v>
      </c>
      <c r="F113">
        <f>F73*10000/F62</f>
        <v>0.02314763940202023</v>
      </c>
      <c r="G113">
        <f>AVERAGE(C113:E113)</f>
        <v>0.03307289771978854</v>
      </c>
      <c r="H113">
        <f>STDEV(C113:E113)</f>
        <v>0.015674550495390543</v>
      </c>
      <c r="I113">
        <f>(B113*B4+C113*C4+D113*D4+E113*E4+F113*F4)/SUM(B4:F4)</f>
        <v>0.031735867093697315</v>
      </c>
    </row>
    <row r="114" spans="1:11" ht="12.75">
      <c r="A114" t="s">
        <v>78</v>
      </c>
      <c r="B114">
        <f>B74*10000/B62</f>
        <v>-0.20180147235478338</v>
      </c>
      <c r="C114">
        <f>C74*10000/C62</f>
        <v>-0.1924466357939289</v>
      </c>
      <c r="D114">
        <f>D74*10000/D62</f>
        <v>-0.2041643545158238</v>
      </c>
      <c r="E114">
        <f>E74*10000/E62</f>
        <v>-0.17625845728321665</v>
      </c>
      <c r="F114">
        <f>F74*10000/F62</f>
        <v>-0.13532434583584124</v>
      </c>
      <c r="G114">
        <f>AVERAGE(C114:E114)</f>
        <v>-0.19095648253098976</v>
      </c>
      <c r="H114">
        <f>STDEV(C114:E114)</f>
        <v>0.014012501298822365</v>
      </c>
      <c r="I114">
        <f>(B114*B4+C114*C4+D114*D4+E114*E4+F114*F4)/SUM(B4:F4)</f>
        <v>-0.18507715974078073</v>
      </c>
      <c r="J114" t="s">
        <v>96</v>
      </c>
      <c r="K114">
        <v>285</v>
      </c>
    </row>
    <row r="115" spans="1:11" ht="12.75">
      <c r="A115" t="s">
        <v>79</v>
      </c>
      <c r="B115">
        <f>B75*10000/B62</f>
        <v>-0.0007219666122282467</v>
      </c>
      <c r="C115">
        <f>C75*10000/C62</f>
        <v>0.007275320914601573</v>
      </c>
      <c r="D115">
        <f>D75*10000/D62</f>
        <v>0.0043729333830865</v>
      </c>
      <c r="E115">
        <f>E75*10000/E62</f>
        <v>0.0026242930425019397</v>
      </c>
      <c r="F115">
        <f>F75*10000/F62</f>
        <v>-0.0007926328639565335</v>
      </c>
      <c r="G115">
        <f>AVERAGE(C115:E115)</f>
        <v>0.004757515780063337</v>
      </c>
      <c r="H115">
        <f>STDEV(C115:E115)</f>
        <v>0.0023492430231481483</v>
      </c>
      <c r="I115">
        <f>(B115*B4+C115*C4+D115*D4+E115*E4+F115*F4)/SUM(B4:F4)</f>
        <v>0.003223295824111786</v>
      </c>
      <c r="J115" t="s">
        <v>97</v>
      </c>
      <c r="K115">
        <v>0.5536</v>
      </c>
    </row>
    <row r="118" ht="12.75">
      <c r="A118" t="s">
        <v>62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64</v>
      </c>
      <c r="H120" t="s">
        <v>65</v>
      </c>
      <c r="I120" t="s">
        <v>60</v>
      </c>
    </row>
    <row r="121" spans="1:9" ht="12.75">
      <c r="A121" t="s">
        <v>80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81</v>
      </c>
      <c r="B122">
        <f>B82*10000/B62</f>
        <v>210.66109213162366</v>
      </c>
      <c r="C122">
        <f>C82*10000/C62</f>
        <v>128.41594684730566</v>
      </c>
      <c r="D122">
        <f>D82*10000/D62</f>
        <v>-14.850098126163356</v>
      </c>
      <c r="E122">
        <f>E82*10000/E62</f>
        <v>-125.7708547545514</v>
      </c>
      <c r="F122">
        <f>F82*10000/F62</f>
        <v>-207.03062291059095</v>
      </c>
      <c r="G122">
        <f>AVERAGE(C122:E122)</f>
        <v>-4.0683353444696975</v>
      </c>
      <c r="H122">
        <f>STDEV(C122:E122)</f>
        <v>127.43593423228786</v>
      </c>
      <c r="I122">
        <f>(B122*B4+C122*C4+D122*D4+E122*E4+F122*F4)/SUM(B4:F4)</f>
        <v>-0.21772559066910918</v>
      </c>
    </row>
    <row r="123" spans="1:9" ht="12.75">
      <c r="A123" t="s">
        <v>82</v>
      </c>
      <c r="B123">
        <f>B83*10000/B62</f>
        <v>1.9078362690249187</v>
      </c>
      <c r="C123">
        <f>C83*10000/C62</f>
        <v>-0.26554977492769555</v>
      </c>
      <c r="D123">
        <f>D83*10000/D62</f>
        <v>-0.5178527751097035</v>
      </c>
      <c r="E123">
        <f>E83*10000/E62</f>
        <v>-0.9491206691645624</v>
      </c>
      <c r="F123">
        <f>F83*10000/F62</f>
        <v>7.2073507481342975</v>
      </c>
      <c r="G123">
        <f>AVERAGE(C123:E123)</f>
        <v>-0.5775077397339872</v>
      </c>
      <c r="H123">
        <f>STDEV(C123:E123)</f>
        <v>0.34566794465959777</v>
      </c>
      <c r="I123">
        <f>(B123*B4+C123*C4+D123*D4+E123*E4+F123*F4)/SUM(B4:F4)</f>
        <v>0.8231192685297923</v>
      </c>
    </row>
    <row r="124" spans="1:9" ht="12.75">
      <c r="A124" t="s">
        <v>83</v>
      </c>
      <c r="B124">
        <f>B84*10000/B62</f>
        <v>-0.6835526841811681</v>
      </c>
      <c r="C124">
        <f>C84*10000/C62</f>
        <v>0.6526936868838211</v>
      </c>
      <c r="D124">
        <f>D84*10000/D62</f>
        <v>0.8667577126337946</v>
      </c>
      <c r="E124">
        <f>E84*10000/E62</f>
        <v>-0.2197198027989942</v>
      </c>
      <c r="F124">
        <f>F84*10000/F62</f>
        <v>0.491399734606045</v>
      </c>
      <c r="G124">
        <f>AVERAGE(C124:E124)</f>
        <v>0.43324386557287387</v>
      </c>
      <c r="H124">
        <f>STDEV(C124:E124)</f>
        <v>0.5755232540395796</v>
      </c>
      <c r="I124">
        <f>(B124*B4+C124*C4+D124*D4+E124*E4+F124*F4)/SUM(B4:F4)</f>
        <v>0.2796456663158598</v>
      </c>
    </row>
    <row r="125" spans="1:9" ht="12.75">
      <c r="A125" t="s">
        <v>84</v>
      </c>
      <c r="B125">
        <f>B85*10000/B62</f>
        <v>0.19003396019876878</v>
      </c>
      <c r="C125">
        <f>C85*10000/C62</f>
        <v>-0.3769996521900178</v>
      </c>
      <c r="D125">
        <f>D85*10000/D62</f>
        <v>-0.35396942789776586</v>
      </c>
      <c r="E125">
        <f>E85*10000/E62</f>
        <v>-0.11627819950188047</v>
      </c>
      <c r="F125">
        <f>F85*10000/F62</f>
        <v>-0.9020660972816429</v>
      </c>
      <c r="G125">
        <f>AVERAGE(C125:E125)</f>
        <v>-0.28241575986322137</v>
      </c>
      <c r="H125">
        <f>STDEV(C125:E125)</f>
        <v>0.14433940740439347</v>
      </c>
      <c r="I125">
        <f>(B125*B4+C125*C4+D125*D4+E125*E4+F125*F4)/SUM(B4:F4)</f>
        <v>-0.2970735708354798</v>
      </c>
    </row>
    <row r="126" spans="1:9" ht="12.75">
      <c r="A126" t="s">
        <v>85</v>
      </c>
      <c r="B126">
        <f>B86*10000/B62</f>
        <v>1.457528375705618</v>
      </c>
      <c r="C126">
        <f>C86*10000/C62</f>
        <v>0.48866884840717534</v>
      </c>
      <c r="D126">
        <f>D86*10000/D62</f>
        <v>0.22432937006885512</v>
      </c>
      <c r="E126">
        <f>E86*10000/E62</f>
        <v>0.590021431036453</v>
      </c>
      <c r="F126">
        <f>F86*10000/F62</f>
        <v>1.8631253227841935</v>
      </c>
      <c r="G126">
        <f>AVERAGE(C126:E126)</f>
        <v>0.4343398831708278</v>
      </c>
      <c r="H126">
        <f>STDEV(C126:E126)</f>
        <v>0.18880253761912622</v>
      </c>
      <c r="I126">
        <f>(B126*B4+C126*C4+D126*D4+E126*E4+F126*F4)/SUM(B4:F4)</f>
        <v>0.773334792604548</v>
      </c>
    </row>
    <row r="127" spans="1:9" ht="12.75">
      <c r="A127" t="s">
        <v>86</v>
      </c>
      <c r="B127">
        <f>B87*10000/B62</f>
        <v>-0.6833300678147883</v>
      </c>
      <c r="C127">
        <f>C87*10000/C62</f>
        <v>0.17463581668830713</v>
      </c>
      <c r="D127">
        <f>D87*10000/D62</f>
        <v>-0.050570833838871204</v>
      </c>
      <c r="E127">
        <f>E87*10000/E62</f>
        <v>-0.23258169161500078</v>
      </c>
      <c r="F127">
        <f>F87*10000/F62</f>
        <v>0.3537055617737124</v>
      </c>
      <c r="G127">
        <f>AVERAGE(C127:E127)</f>
        <v>-0.036172236255188284</v>
      </c>
      <c r="H127">
        <f>STDEV(C127:E127)</f>
        <v>0.20399023132608896</v>
      </c>
      <c r="I127">
        <f>(B127*B4+C127*C4+D127*D4+E127*E4+F127*F4)/SUM(B4:F4)</f>
        <v>-0.0774909783088842</v>
      </c>
    </row>
    <row r="128" spans="1:9" ht="12.75">
      <c r="A128" t="s">
        <v>87</v>
      </c>
      <c r="B128">
        <f>B88*10000/B62</f>
        <v>-0.23831557807439233</v>
      </c>
      <c r="C128">
        <f>C88*10000/C62</f>
        <v>0.03128183376781744</v>
      </c>
      <c r="D128">
        <f>D88*10000/D62</f>
        <v>-0.061803936425368286</v>
      </c>
      <c r="E128">
        <f>E88*10000/E62</f>
        <v>-0.10083158989267485</v>
      </c>
      <c r="F128">
        <f>F88*10000/F62</f>
        <v>-0.2051551744784946</v>
      </c>
      <c r="G128">
        <f>AVERAGE(C128:E128)</f>
        <v>-0.043784564183408564</v>
      </c>
      <c r="H128">
        <f>STDEV(C128:E128)</f>
        <v>0.06787497705207651</v>
      </c>
      <c r="I128">
        <f>(B128*B4+C128*C4+D128*D4+E128*E4+F128*F4)/SUM(B4:F4)</f>
        <v>-0.09347772770403824</v>
      </c>
    </row>
    <row r="129" spans="1:9" ht="12.75">
      <c r="A129" t="s">
        <v>88</v>
      </c>
      <c r="B129">
        <f>B89*10000/B62</f>
        <v>-0.0263162699005727</v>
      </c>
      <c r="C129">
        <f>C89*10000/C62</f>
        <v>-0.1426056083983232</v>
      </c>
      <c r="D129">
        <f>D89*10000/D62</f>
        <v>-0.17278031247956052</v>
      </c>
      <c r="E129">
        <f>E89*10000/E62</f>
        <v>-0.04274108188206801</v>
      </c>
      <c r="F129">
        <f>F89*10000/F62</f>
        <v>-0.16914266011966497</v>
      </c>
      <c r="G129">
        <f>AVERAGE(C129:E129)</f>
        <v>-0.11937566758665058</v>
      </c>
      <c r="H129">
        <f>STDEV(C129:E129)</f>
        <v>0.06806080359636019</v>
      </c>
      <c r="I129">
        <f>(B129*B4+C129*C4+D129*D4+E129*E4+F129*F4)/SUM(B4:F4)</f>
        <v>-0.11258501080909254</v>
      </c>
    </row>
    <row r="130" spans="1:9" ht="12.75">
      <c r="A130" t="s">
        <v>89</v>
      </c>
      <c r="B130">
        <f>B90*10000/B62</f>
        <v>0.09048772455031068</v>
      </c>
      <c r="C130">
        <f>C90*10000/C62</f>
        <v>0.127355927490915</v>
      </c>
      <c r="D130">
        <f>D90*10000/D62</f>
        <v>-0.029238037429949626</v>
      </c>
      <c r="E130">
        <f>E90*10000/E62</f>
        <v>-0.02897209030459934</v>
      </c>
      <c r="F130">
        <f>F90*10000/F62</f>
        <v>0.35430500190859404</v>
      </c>
      <c r="G130">
        <f>AVERAGE(C130:E130)</f>
        <v>0.023048599918788683</v>
      </c>
      <c r="H130">
        <f>STDEV(C130:E130)</f>
        <v>0.09033289334952976</v>
      </c>
      <c r="I130">
        <f>(B130*B4+C130*C4+D130*D4+E130*E4+F130*F4)/SUM(B4:F4)</f>
        <v>0.07711406979759414</v>
      </c>
    </row>
    <row r="131" spans="1:9" ht="12.75">
      <c r="A131" t="s">
        <v>90</v>
      </c>
      <c r="B131">
        <f>B91*10000/B62</f>
        <v>-0.08325716529437285</v>
      </c>
      <c r="C131">
        <f>C91*10000/C62</f>
        <v>0.008351391282515408</v>
      </c>
      <c r="D131">
        <f>D91*10000/D62</f>
        <v>-0.014478026827975757</v>
      </c>
      <c r="E131">
        <f>E91*10000/E62</f>
        <v>0.01793620439457411</v>
      </c>
      <c r="F131">
        <f>F91*10000/F62</f>
        <v>0.04205002649882967</v>
      </c>
      <c r="G131">
        <f>AVERAGE(C131:E131)</f>
        <v>0.003936522949704587</v>
      </c>
      <c r="H131">
        <f>STDEV(C131:E131)</f>
        <v>0.016651993671457886</v>
      </c>
      <c r="I131">
        <f>(B131*B4+C131*C4+D131*D4+E131*E4+F131*F4)/SUM(B4:F4)</f>
        <v>-0.0035558062742929663</v>
      </c>
    </row>
    <row r="132" spans="1:9" ht="12.75">
      <c r="A132" t="s">
        <v>91</v>
      </c>
      <c r="B132">
        <f>B92*10000/B62</f>
        <v>-0.018533044232475027</v>
      </c>
      <c r="C132">
        <f>C92*10000/C62</f>
        <v>0.01641039597084076</v>
      </c>
      <c r="D132">
        <f>D92*10000/D62</f>
        <v>0.025803892310919337</v>
      </c>
      <c r="E132">
        <f>E92*10000/E62</f>
        <v>0.029311242068042774</v>
      </c>
      <c r="F132">
        <f>F92*10000/F62</f>
        <v>-0.01614437862881418</v>
      </c>
      <c r="G132">
        <f>AVERAGE(C132:E132)</f>
        <v>0.02384184344993429</v>
      </c>
      <c r="H132">
        <f>STDEV(C132:E132)</f>
        <v>0.0066704710707410075</v>
      </c>
      <c r="I132">
        <f>(B132*B4+C132*C4+D132*D4+E132*E4+F132*F4)/SUM(B4:F4)</f>
        <v>0.012370982426581648</v>
      </c>
    </row>
    <row r="133" spans="1:9" ht="12.75">
      <c r="A133" t="s">
        <v>92</v>
      </c>
      <c r="B133">
        <f>B93*10000/B62</f>
        <v>0.04661027002280473</v>
      </c>
      <c r="C133">
        <f>C93*10000/C62</f>
        <v>0.07456318160476907</v>
      </c>
      <c r="D133">
        <f>D93*10000/D62</f>
        <v>0.06154053759774918</v>
      </c>
      <c r="E133">
        <f>E93*10000/E62</f>
        <v>0.03699170156741974</v>
      </c>
      <c r="F133">
        <f>F93*10000/F62</f>
        <v>0.024695438876738217</v>
      </c>
      <c r="G133">
        <f>AVERAGE(C133:E133)</f>
        <v>0.057698473589979336</v>
      </c>
      <c r="H133">
        <f>STDEV(C133:E133)</f>
        <v>0.01907813198216966</v>
      </c>
      <c r="I133">
        <f>(B133*B4+C133*C4+D133*D4+E133*E4+F133*F4)/SUM(B4:F4)</f>
        <v>0.05167927122026566</v>
      </c>
    </row>
    <row r="134" spans="1:9" ht="12.75">
      <c r="A134" t="s">
        <v>93</v>
      </c>
      <c r="B134">
        <f>B94*10000/B62</f>
        <v>-0.037551589830313495</v>
      </c>
      <c r="C134">
        <f>C94*10000/C62</f>
        <v>-0.0216251151210966</v>
      </c>
      <c r="D134">
        <f>D94*10000/D62</f>
        <v>-0.00813632654802561</v>
      </c>
      <c r="E134">
        <f>E94*10000/E62</f>
        <v>0.010512314995425194</v>
      </c>
      <c r="F134">
        <f>F94*10000/F62</f>
        <v>-0.0041714938605589644</v>
      </c>
      <c r="G134">
        <f>AVERAGE(C134:E134)</f>
        <v>-0.006416375557899004</v>
      </c>
      <c r="H134">
        <f>STDEV(C134:E134)</f>
        <v>0.016137604443656084</v>
      </c>
      <c r="I134">
        <f>(B134*B4+C134*C4+D134*D4+E134*E4+F134*F4)/SUM(B4:F4)</f>
        <v>-0.010611975204133175</v>
      </c>
    </row>
    <row r="135" spans="1:9" ht="12.75">
      <c r="A135" t="s">
        <v>94</v>
      </c>
      <c r="B135">
        <f>B95*10000/B62</f>
        <v>-0.0013968976633765475</v>
      </c>
      <c r="C135">
        <f>C95*10000/C62</f>
        <v>-0.0023723099939245837</v>
      </c>
      <c r="D135">
        <f>D95*10000/D62</f>
        <v>-0.008004939515220948</v>
      </c>
      <c r="E135">
        <f>E95*10000/E62</f>
        <v>-0.002505798905124506</v>
      </c>
      <c r="F135">
        <f>F95*10000/F62</f>
        <v>0.0032993764754992946</v>
      </c>
      <c r="G135">
        <f>AVERAGE(C135:E135)</f>
        <v>-0.004294349471423347</v>
      </c>
      <c r="H135">
        <f>STDEV(C135:E135)</f>
        <v>0.003214158315516015</v>
      </c>
      <c r="I135">
        <f>(B135*B4+C135*C4+D135*D4+E135*E4+F135*F4)/SUM(B4:F4)</f>
        <v>-0.002859392613181159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Mess</dc:creator>
  <cp:keywords/>
  <dc:description/>
  <cp:lastModifiedBy>hagen</cp:lastModifiedBy>
  <cp:lastPrinted>2004-06-17T07:09:39Z</cp:lastPrinted>
  <dcterms:created xsi:type="dcterms:W3CDTF">2004-06-17T07:09:39Z</dcterms:created>
  <dcterms:modified xsi:type="dcterms:W3CDTF">2004-06-17T07:47:04Z</dcterms:modified>
  <cp:category/>
  <cp:version/>
  <cp:contentType/>
  <cp:contentStatus/>
</cp:coreProperties>
</file>