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<sst xmlns="http://schemas.openxmlformats.org/spreadsheetml/2006/main" count="204" uniqueCount="98">
  <si>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Mon 05/07/2004       08:14:36</t>
  </si>
  <si>
    <t>LISSNER</t>
  </si>
  <si>
    <t>HCMQAP274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</si>
  <si>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</si>
  <si>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</si>
  <si>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</si>
  <si>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</si>
  <si>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</si>
  <si>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</si>
  <si>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</si>
  <si>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</si>
  <si>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</si>
  <si>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</si>
  <si>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</si>
  <si>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</si>
  <si>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</si>
  <si>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</si>
  <si>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</si>
  <si>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</si>
  <si>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</si>
  <si>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</si>
  <si>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</si>
  <si>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</si>
  <si>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</si>
  <si>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</si>
  <si>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</si>
  <si>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</si>
  <si>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</si>
  <si>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</si>
  <si>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</si>
  <si>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</si>
  <si>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</si>
  <si>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</si>
  <si>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</si>
  <si>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a6!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</si>
  <si>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</si>
  <si>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</si>
  <si>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</si>
  <si>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</si>
  <si>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</si>
  <si>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</si>
  <si>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</si>
  <si>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</si>
  <si>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</si>
  <si>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</si>
  <si>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</si>
  <si>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</si>
  <si>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-0.003756*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</si>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</sst>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2" fillId="2" borderId="7" xfId="0" applyNumberFormat="1" applyFont="1" applyFill="1" applyBorder="1" applyAlignment="1">
      <alignment horizontal="left"/>
    </xf>
    <xf numFmtId="172" fontId="2" fillId="2" borderId="8" xfId="0" applyNumberFormat="1" applyFont="1" applyFill="1" applyBorder="1" applyAlignment="1">
      <alignment horizontal="left"/>
    </xf>
    <xf numFmtId="172" fontId="2" fillId="2" borderId="15" xfId="0" applyNumberFormat="1" applyFont="1" applyFill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a6!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2000813"/>
        <c:axId val="19571862"/>
      </c:lineChart>
      <c:catAx>
        <c:axId val="320008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9571862"/>
        <c:crosses val="autoZero"/>
        <c:auto val="1"/>
        <c:lblOffset val="100"/>
        <c:noMultiLvlLbl val="0"/>
      </c:catAx>
      <c:valAx>
        <c:axId val="19571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200081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</v>
      </c>
      <c r="C4" s="13">
        <v>-0.003757</v>
      </c>
      <c r="D4" s="13">
        <v>-0.003755</v>
      </c>
      <c r="E4" s="13">
        <v>-0.003755</v>
      </c>
      <c r="F4" s="24">
        <v>-0.002086</v>
      </c>
      <c r="G4" s="34">
        <v>-0.011708</v>
      </c>
    </row>
    <row r="5" spans="1:7" ht="12.75" thickBot="1">
      <c r="A5" s="44" t="s">
        <v>13</v>
      </c>
      <c r="B5" s="45">
        <v>5.260279</v>
      </c>
      <c r="C5" s="46">
        <v>3.612269</v>
      </c>
      <c r="D5" s="46">
        <v>-0.326894</v>
      </c>
      <c r="E5" s="46">
        <v>-3.002001</v>
      </c>
      <c r="F5" s="47">
        <v>-6.243248</v>
      </c>
      <c r="G5" s="48">
        <v>7.510705</v>
      </c>
    </row>
    <row r="6" spans="1:7" ht="12.75" thickTop="1">
      <c r="A6" s="6" t="s">
        <v>14</v>
      </c>
      <c r="B6" s="39">
        <v>-29.71411</v>
      </c>
      <c r="C6" s="40">
        <v>-5.167326</v>
      </c>
      <c r="D6" s="40">
        <v>53.0929</v>
      </c>
      <c r="E6" s="40">
        <v>-26.20069</v>
      </c>
      <c r="F6" s="41">
        <v>-6.892856</v>
      </c>
      <c r="G6" s="42">
        <v>0.002745164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1.397383</v>
      </c>
      <c r="C8" s="14">
        <v>-3.467861</v>
      </c>
      <c r="D8" s="14">
        <v>0.5227412</v>
      </c>
      <c r="E8" s="14">
        <v>1.16815</v>
      </c>
      <c r="F8" s="25">
        <v>-2.154145</v>
      </c>
      <c r="G8" s="35">
        <v>-0.5133209</v>
      </c>
    </row>
    <row r="9" spans="1:7" ht="12">
      <c r="A9" s="20" t="s">
        <v>17</v>
      </c>
      <c r="B9" s="29">
        <v>0.1092369</v>
      </c>
      <c r="C9" s="14">
        <v>0.5735912</v>
      </c>
      <c r="D9" s="14">
        <v>0.5272914</v>
      </c>
      <c r="E9" s="14">
        <v>0.7917857</v>
      </c>
      <c r="F9" s="25">
        <v>-0.05494481</v>
      </c>
      <c r="G9" s="35">
        <v>0.4637498</v>
      </c>
    </row>
    <row r="10" spans="1:7" ht="12">
      <c r="A10" s="20" t="s">
        <v>18</v>
      </c>
      <c r="B10" s="29">
        <v>0.07012205</v>
      </c>
      <c r="C10" s="14">
        <v>1.418506</v>
      </c>
      <c r="D10" s="14">
        <v>-0.2228989</v>
      </c>
      <c r="E10" s="14">
        <v>0.1229107</v>
      </c>
      <c r="F10" s="25">
        <v>-1.109158</v>
      </c>
      <c r="G10" s="35">
        <v>0.1792933</v>
      </c>
    </row>
    <row r="11" spans="1:7" ht="12">
      <c r="A11" s="21" t="s">
        <v>19</v>
      </c>
      <c r="B11" s="31">
        <v>2.549584</v>
      </c>
      <c r="C11" s="16">
        <v>0.9555048</v>
      </c>
      <c r="D11" s="16">
        <v>1.38077</v>
      </c>
      <c r="E11" s="16">
        <v>1.120109</v>
      </c>
      <c r="F11" s="27">
        <v>14.35553</v>
      </c>
      <c r="G11" s="37">
        <v>3.117999</v>
      </c>
    </row>
    <row r="12" spans="1:7" ht="12">
      <c r="A12" s="20" t="s">
        <v>20</v>
      </c>
      <c r="B12" s="29">
        <v>0.1386882</v>
      </c>
      <c r="C12" s="14">
        <v>0.0776912</v>
      </c>
      <c r="D12" s="14">
        <v>0.3543871</v>
      </c>
      <c r="E12" s="14">
        <v>0.5140275</v>
      </c>
      <c r="F12" s="25">
        <v>0.2066077</v>
      </c>
      <c r="G12" s="35">
        <v>0.2752449</v>
      </c>
    </row>
    <row r="13" spans="1:7" ht="12">
      <c r="A13" s="20" t="s">
        <v>21</v>
      </c>
      <c r="B13" s="29">
        <v>0.04204783</v>
      </c>
      <c r="C13" s="14">
        <v>-0.01919114</v>
      </c>
      <c r="D13" s="14">
        <v>-0.01389916</v>
      </c>
      <c r="E13" s="14">
        <v>0.290765</v>
      </c>
      <c r="F13" s="25">
        <v>0.09473668</v>
      </c>
      <c r="G13" s="35">
        <v>0.08070966</v>
      </c>
    </row>
    <row r="14" spans="1:7" ht="12">
      <c r="A14" s="20" t="s">
        <v>22</v>
      </c>
      <c r="B14" s="29">
        <v>0.02440994</v>
      </c>
      <c r="C14" s="14">
        <v>-0.1019024</v>
      </c>
      <c r="D14" s="14">
        <v>-0.04376835</v>
      </c>
      <c r="E14" s="14">
        <v>0.05007885</v>
      </c>
      <c r="F14" s="25">
        <v>0.1245333</v>
      </c>
      <c r="G14" s="35">
        <v>-0.002838323</v>
      </c>
    </row>
    <row r="15" spans="1:7" ht="12">
      <c r="A15" s="21" t="s">
        <v>23</v>
      </c>
      <c r="B15" s="31">
        <v>-0.3468823</v>
      </c>
      <c r="C15" s="16">
        <v>-0.1661964</v>
      </c>
      <c r="D15" s="16">
        <v>-0.1119728</v>
      </c>
      <c r="E15" s="16">
        <v>-0.1860496</v>
      </c>
      <c r="F15" s="27">
        <v>-0.3095345</v>
      </c>
      <c r="G15" s="37">
        <v>-0.203232</v>
      </c>
    </row>
    <row r="16" spans="1:7" ht="12">
      <c r="A16" s="20" t="s">
        <v>24</v>
      </c>
      <c r="B16" s="29">
        <v>0.004379541</v>
      </c>
      <c r="C16" s="14">
        <v>0.06152701</v>
      </c>
      <c r="D16" s="14">
        <v>0.04025491</v>
      </c>
      <c r="E16" s="14">
        <v>0.02241187</v>
      </c>
      <c r="F16" s="25">
        <v>-0.03529174</v>
      </c>
      <c r="G16" s="35">
        <v>0.02579846</v>
      </c>
    </row>
    <row r="17" spans="1:7" ht="12">
      <c r="A17" s="20" t="s">
        <v>25</v>
      </c>
      <c r="B17" s="29">
        <v>-0.02527221</v>
      </c>
      <c r="C17" s="14">
        <v>-0.01546175</v>
      </c>
      <c r="D17" s="14">
        <v>-0.0356638</v>
      </c>
      <c r="E17" s="14">
        <v>-0.0173013</v>
      </c>
      <c r="F17" s="25">
        <v>-0.03413095</v>
      </c>
      <c r="G17" s="35">
        <v>-0.02467822</v>
      </c>
    </row>
    <row r="18" spans="1:7" ht="12">
      <c r="A18" s="20" t="s">
        <v>26</v>
      </c>
      <c r="B18" s="29">
        <v>0.01434971</v>
      </c>
      <c r="C18" s="14">
        <v>-0.01828703</v>
      </c>
      <c r="D18" s="14">
        <v>-0.0132346</v>
      </c>
      <c r="E18" s="14">
        <v>0.01161671</v>
      </c>
      <c r="F18" s="25">
        <v>-0.004843469</v>
      </c>
      <c r="G18" s="35">
        <v>-0.003363756</v>
      </c>
    </row>
    <row r="19" spans="1:7" ht="12">
      <c r="A19" s="21" t="s">
        <v>27</v>
      </c>
      <c r="B19" s="31">
        <v>-0.2021181</v>
      </c>
      <c r="C19" s="16">
        <v>-0.1805521</v>
      </c>
      <c r="D19" s="16">
        <v>-0.1887593</v>
      </c>
      <c r="E19" s="16">
        <v>-0.1848626</v>
      </c>
      <c r="F19" s="27">
        <v>-0.1515547</v>
      </c>
      <c r="G19" s="37">
        <v>-0.1828105</v>
      </c>
    </row>
    <row r="20" spans="1:7" ht="12.75" thickBot="1">
      <c r="A20" s="44" t="s">
        <v>28</v>
      </c>
      <c r="B20" s="45">
        <v>-0.001266088</v>
      </c>
      <c r="C20" s="46">
        <v>-0.0021749</v>
      </c>
      <c r="D20" s="46">
        <v>0.001170099</v>
      </c>
      <c r="E20" s="46">
        <v>0.001662121</v>
      </c>
      <c r="F20" s="47">
        <v>0.0004388941</v>
      </c>
      <c r="G20" s="48">
        <v>3.320058E-05</v>
      </c>
    </row>
    <row r="21" spans="1:7" ht="12.75" thickTop="1">
      <c r="A21" s="6" t="s">
        <v>29</v>
      </c>
      <c r="B21" s="39">
        <v>-73.90085</v>
      </c>
      <c r="C21" s="40">
        <v>75.88276</v>
      </c>
      <c r="D21" s="40">
        <v>92.51004</v>
      </c>
      <c r="E21" s="40">
        <v>-21.71118</v>
      </c>
      <c r="F21" s="41">
        <v>-184.0794</v>
      </c>
      <c r="G21" s="43">
        <v>0.004020427</v>
      </c>
    </row>
    <row r="22" spans="1:7" ht="12">
      <c r="A22" s="20" t="s">
        <v>30</v>
      </c>
      <c r="B22" s="29">
        <v>105.2095</v>
      </c>
      <c r="C22" s="14">
        <v>72.24663</v>
      </c>
      <c r="D22" s="14">
        <v>-6.537877</v>
      </c>
      <c r="E22" s="14">
        <v>-60.04074</v>
      </c>
      <c r="F22" s="25">
        <v>-124.8714</v>
      </c>
      <c r="G22" s="36">
        <v>0</v>
      </c>
    </row>
    <row r="23" spans="1:7" ht="12">
      <c r="A23" s="20" t="s">
        <v>31</v>
      </c>
      <c r="B23" s="29">
        <v>-0.1269698</v>
      </c>
      <c r="C23" s="14">
        <v>1.350242</v>
      </c>
      <c r="D23" s="14">
        <v>-1.661561</v>
      </c>
      <c r="E23" s="14">
        <v>-0.3501126</v>
      </c>
      <c r="F23" s="25">
        <v>7.761765</v>
      </c>
      <c r="G23" s="35">
        <v>0.8594924</v>
      </c>
    </row>
    <row r="24" spans="1:7" ht="12">
      <c r="A24" s="20" t="s">
        <v>32</v>
      </c>
      <c r="B24" s="29">
        <v>1.067493</v>
      </c>
      <c r="C24" s="14">
        <v>2.193791</v>
      </c>
      <c r="D24" s="14">
        <v>0.446099</v>
      </c>
      <c r="E24" s="14">
        <v>1.299753</v>
      </c>
      <c r="F24" s="25">
        <v>3.327707</v>
      </c>
      <c r="G24" s="35">
        <v>1.546861</v>
      </c>
    </row>
    <row r="25" spans="1:7" ht="12">
      <c r="A25" s="20" t="s">
        <v>33</v>
      </c>
      <c r="B25" s="29">
        <v>0.3020204</v>
      </c>
      <c r="C25" s="14">
        <v>1.386838</v>
      </c>
      <c r="D25" s="14">
        <v>0.5021621</v>
      </c>
      <c r="E25" s="14">
        <v>0.4937578</v>
      </c>
      <c r="F25" s="25">
        <v>-2.8078</v>
      </c>
      <c r="G25" s="35">
        <v>0.2419343</v>
      </c>
    </row>
    <row r="26" spans="1:7" ht="12">
      <c r="A26" s="21" t="s">
        <v>34</v>
      </c>
      <c r="B26" s="49">
        <v>1.233978</v>
      </c>
      <c r="C26" s="50">
        <v>1.563754</v>
      </c>
      <c r="D26" s="50">
        <v>0.8597894</v>
      </c>
      <c r="E26" s="50">
        <v>0.5751922</v>
      </c>
      <c r="F26" s="51">
        <v>1.630591</v>
      </c>
      <c r="G26" s="37">
        <v>1.117932</v>
      </c>
    </row>
    <row r="27" spans="1:7" ht="12">
      <c r="A27" s="20" t="s">
        <v>35</v>
      </c>
      <c r="B27" s="29">
        <v>-0.3216363</v>
      </c>
      <c r="C27" s="14">
        <v>0.01658707</v>
      </c>
      <c r="D27" s="14">
        <v>-0.1652062</v>
      </c>
      <c r="E27" s="14">
        <v>-0.1421109</v>
      </c>
      <c r="F27" s="25">
        <v>0.4486468</v>
      </c>
      <c r="G27" s="35">
        <v>-0.05653919</v>
      </c>
    </row>
    <row r="28" spans="1:7" ht="12">
      <c r="A28" s="20" t="s">
        <v>36</v>
      </c>
      <c r="B28" s="29">
        <v>0.1113354</v>
      </c>
      <c r="C28" s="14">
        <v>0.4628687</v>
      </c>
      <c r="D28" s="14">
        <v>0.2004789</v>
      </c>
      <c r="E28" s="14">
        <v>0.1609108</v>
      </c>
      <c r="F28" s="25">
        <v>0.3509994</v>
      </c>
      <c r="G28" s="35">
        <v>0.2613107</v>
      </c>
    </row>
    <row r="29" spans="1:7" ht="12">
      <c r="A29" s="20" t="s">
        <v>37</v>
      </c>
      <c r="B29" s="29">
        <v>0.171201</v>
      </c>
      <c r="C29" s="14">
        <v>-0.01461745</v>
      </c>
      <c r="D29" s="14">
        <v>0.06516125</v>
      </c>
      <c r="E29" s="14">
        <v>0.1262852</v>
      </c>
      <c r="F29" s="25">
        <v>0.02560738</v>
      </c>
      <c r="G29" s="35">
        <v>0.070729</v>
      </c>
    </row>
    <row r="30" spans="1:7" ht="12">
      <c r="A30" s="21" t="s">
        <v>38</v>
      </c>
      <c r="B30" s="31">
        <v>0.1439783</v>
      </c>
      <c r="C30" s="16">
        <v>0.1353234</v>
      </c>
      <c r="D30" s="16">
        <v>0.03987326</v>
      </c>
      <c r="E30" s="16">
        <v>-0.004404947</v>
      </c>
      <c r="F30" s="27">
        <v>0.3652325</v>
      </c>
      <c r="G30" s="37">
        <v>0.1107115</v>
      </c>
    </row>
    <row r="31" spans="1:7" ht="12">
      <c r="A31" s="20" t="s">
        <v>39</v>
      </c>
      <c r="B31" s="29">
        <v>-0.0005165942</v>
      </c>
      <c r="C31" s="14">
        <v>-0.02748401</v>
      </c>
      <c r="D31" s="14">
        <v>0.02079165</v>
      </c>
      <c r="E31" s="14">
        <v>0.004517691</v>
      </c>
      <c r="F31" s="25">
        <v>0.01122626</v>
      </c>
      <c r="G31" s="35">
        <v>0.0008994961</v>
      </c>
    </row>
    <row r="32" spans="1:7" ht="12">
      <c r="A32" s="20" t="s">
        <v>40</v>
      </c>
      <c r="B32" s="29">
        <v>-0.002096878</v>
      </c>
      <c r="C32" s="14">
        <v>0.04135758</v>
      </c>
      <c r="D32" s="14">
        <v>0.04404194</v>
      </c>
      <c r="E32" s="14">
        <v>0.01095636</v>
      </c>
      <c r="F32" s="25">
        <v>0.05080563</v>
      </c>
      <c r="G32" s="35">
        <v>0.02966234</v>
      </c>
    </row>
    <row r="33" spans="1:7" ht="12">
      <c r="A33" s="20" t="s">
        <v>41</v>
      </c>
      <c r="B33" s="29">
        <v>0.1085602</v>
      </c>
      <c r="C33" s="14">
        <v>0.04954197</v>
      </c>
      <c r="D33" s="14">
        <v>0.06148008</v>
      </c>
      <c r="E33" s="14">
        <v>0.09294676</v>
      </c>
      <c r="F33" s="25">
        <v>0.08732554</v>
      </c>
      <c r="G33" s="35">
        <v>0.07644216</v>
      </c>
    </row>
    <row r="34" spans="1:7" ht="12">
      <c r="A34" s="21" t="s">
        <v>42</v>
      </c>
      <c r="B34" s="31">
        <v>-0.01673629</v>
      </c>
      <c r="C34" s="16">
        <v>-0.005172533</v>
      </c>
      <c r="D34" s="16">
        <v>0.00239388</v>
      </c>
      <c r="E34" s="16">
        <v>0.0008634895</v>
      </c>
      <c r="F34" s="27">
        <v>-0.01721142</v>
      </c>
      <c r="G34" s="37">
        <v>-0.005193018</v>
      </c>
    </row>
    <row r="35" spans="1:7" ht="12.75" thickBot="1">
      <c r="A35" s="22" t="s">
        <v>43</v>
      </c>
      <c r="B35" s="32">
        <v>0.001480187</v>
      </c>
      <c r="C35" s="17">
        <v>-0.003259129</v>
      </c>
      <c r="D35" s="17">
        <v>0.002399878</v>
      </c>
      <c r="E35" s="17">
        <v>0.001098163</v>
      </c>
      <c r="F35" s="28">
        <v>0.002322642</v>
      </c>
      <c r="G35" s="38">
        <v>0.0005815473</v>
      </c>
    </row>
    <row r="36" spans="1:7" ht="12">
      <c r="A36" s="4" t="s">
        <v>44</v>
      </c>
      <c r="B36" s="3">
        <v>21.22498</v>
      </c>
      <c r="C36" s="3">
        <v>21.22192</v>
      </c>
      <c r="D36" s="3">
        <v>21.22803</v>
      </c>
      <c r="E36" s="3">
        <v>21.22192</v>
      </c>
      <c r="F36" s="3">
        <v>21.22498</v>
      </c>
      <c r="G36" s="3"/>
    </row>
    <row r="37" spans="1:6" ht="12">
      <c r="A37" s="4" t="s">
        <v>45</v>
      </c>
      <c r="B37" s="2">
        <v>0.3601074</v>
      </c>
      <c r="C37" s="2">
        <v>0.3397624</v>
      </c>
      <c r="D37" s="2">
        <v>0.3290812</v>
      </c>
      <c r="E37" s="2">
        <v>0.3234863</v>
      </c>
      <c r="F37" s="2">
        <v>0.3219605</v>
      </c>
    </row>
    <row r="38" spans="1:7" ht="12">
      <c r="A38" s="4" t="s">
        <v>53</v>
      </c>
      <c r="B38" s="2">
        <v>5.183001E-05</v>
      </c>
      <c r="C38" s="2">
        <v>0</v>
      </c>
      <c r="D38" s="2">
        <v>-9.015507E-05</v>
      </c>
      <c r="E38" s="2">
        <v>4.431798E-05</v>
      </c>
      <c r="F38" s="2">
        <v>0</v>
      </c>
      <c r="G38" s="2">
        <v>0.0001354708</v>
      </c>
    </row>
    <row r="39" spans="1:7" ht="12.75" thickBot="1">
      <c r="A39" s="4" t="s">
        <v>54</v>
      </c>
      <c r="B39" s="2">
        <v>0.0001250861</v>
      </c>
      <c r="C39" s="2">
        <v>-0.0001290574</v>
      </c>
      <c r="D39" s="2">
        <v>-0.000157326</v>
      </c>
      <c r="E39" s="2">
        <v>3.717509E-05</v>
      </c>
      <c r="F39" s="2">
        <v>0.0003130326</v>
      </c>
      <c r="G39" s="2">
        <v>0.0008827652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3.117329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3" width="12.5742187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0.003757</v>
      </c>
      <c r="D4">
        <v>0.003755</v>
      </c>
      <c r="E4">
        <v>0.003755</v>
      </c>
      <c r="F4">
        <v>0.002086</v>
      </c>
      <c r="G4">
        <v>0.011708</v>
      </c>
    </row>
    <row r="5" spans="1:7" ht="12.75">
      <c r="A5" t="s">
        <v>13</v>
      </c>
      <c r="B5">
        <v>5.260279</v>
      </c>
      <c r="C5">
        <v>3.612269</v>
      </c>
      <c r="D5">
        <v>-0.326894</v>
      </c>
      <c r="E5">
        <v>-3.002001</v>
      </c>
      <c r="F5">
        <v>-6.243248</v>
      </c>
      <c r="G5">
        <v>7.510705</v>
      </c>
    </row>
    <row r="6" spans="1:7" ht="12.75">
      <c r="A6" t="s">
        <v>14</v>
      </c>
      <c r="B6" s="52">
        <v>-29.71411</v>
      </c>
      <c r="C6" s="52">
        <v>-5.167326</v>
      </c>
      <c r="D6" s="52">
        <v>53.0929</v>
      </c>
      <c r="E6" s="52">
        <v>-26.20069</v>
      </c>
      <c r="F6" s="52">
        <v>-6.892856</v>
      </c>
      <c r="G6" s="52">
        <v>0.002745164</v>
      </c>
    </row>
    <row r="7" spans="1:7" ht="12.75">
      <c r="A7" t="s">
        <v>15</v>
      </c>
      <c r="B7" s="52">
        <v>10000</v>
      </c>
      <c r="C7" s="52">
        <v>10000</v>
      </c>
      <c r="D7" s="52">
        <v>10000</v>
      </c>
      <c r="E7" s="52">
        <v>10000</v>
      </c>
      <c r="F7" s="52">
        <v>10000</v>
      </c>
      <c r="G7" s="52">
        <v>10000</v>
      </c>
    </row>
    <row r="8" spans="1:7" ht="12.75">
      <c r="A8" t="s">
        <v>16</v>
      </c>
      <c r="B8" s="52">
        <v>1.397383</v>
      </c>
      <c r="C8" s="52">
        <v>-3.467861</v>
      </c>
      <c r="D8" s="52">
        <v>0.5227412</v>
      </c>
      <c r="E8" s="52">
        <v>1.16815</v>
      </c>
      <c r="F8" s="52">
        <v>-2.154145</v>
      </c>
      <c r="G8" s="52">
        <v>-0.5133209</v>
      </c>
    </row>
    <row r="9" spans="1:7" ht="12.75">
      <c r="A9" t="s">
        <v>17</v>
      </c>
      <c r="B9" s="52">
        <v>0.1092369</v>
      </c>
      <c r="C9" s="52">
        <v>0.5735912</v>
      </c>
      <c r="D9" s="52">
        <v>0.5272914</v>
      </c>
      <c r="E9" s="52">
        <v>0.7917857</v>
      </c>
      <c r="F9" s="52">
        <v>-0.05494481</v>
      </c>
      <c r="G9" s="52">
        <v>0.4637498</v>
      </c>
    </row>
    <row r="10" spans="1:7" ht="12.75">
      <c r="A10" t="s">
        <v>18</v>
      </c>
      <c r="B10" s="52">
        <v>0.07012205</v>
      </c>
      <c r="C10" s="52">
        <v>1.418506</v>
      </c>
      <c r="D10" s="52">
        <v>-0.2228989</v>
      </c>
      <c r="E10" s="52">
        <v>0.1229107</v>
      </c>
      <c r="F10" s="52">
        <v>-1.109158</v>
      </c>
      <c r="G10" s="52">
        <v>0.1792933</v>
      </c>
    </row>
    <row r="11" spans="1:7" ht="12.75">
      <c r="A11" t="s">
        <v>19</v>
      </c>
      <c r="B11" s="52">
        <v>2.549584</v>
      </c>
      <c r="C11" s="52">
        <v>0.9555048</v>
      </c>
      <c r="D11" s="52">
        <v>1.38077</v>
      </c>
      <c r="E11" s="52">
        <v>1.120109</v>
      </c>
      <c r="F11" s="52">
        <v>14.35553</v>
      </c>
      <c r="G11" s="52">
        <v>3.117999</v>
      </c>
    </row>
    <row r="12" spans="1:7" ht="12.75">
      <c r="A12" t="s">
        <v>20</v>
      </c>
      <c r="B12" s="52">
        <v>0.1386882</v>
      </c>
      <c r="C12" s="52">
        <v>0.0776912</v>
      </c>
      <c r="D12" s="52">
        <v>0.3543871</v>
      </c>
      <c r="E12" s="52">
        <v>0.5140275</v>
      </c>
      <c r="F12" s="52">
        <v>0.2066077</v>
      </c>
      <c r="G12" s="52">
        <v>0.2752449</v>
      </c>
    </row>
    <row r="13" spans="1:7" ht="12.75">
      <c r="A13" t="s">
        <v>21</v>
      </c>
      <c r="B13" s="52">
        <v>0.04204783</v>
      </c>
      <c r="C13" s="52">
        <v>-0.01919114</v>
      </c>
      <c r="D13" s="52">
        <v>-0.01389916</v>
      </c>
      <c r="E13" s="52">
        <v>0.290765</v>
      </c>
      <c r="F13" s="52">
        <v>0.09473668</v>
      </c>
      <c r="G13" s="52">
        <v>0.08070966</v>
      </c>
    </row>
    <row r="14" spans="1:7" ht="12.75">
      <c r="A14" t="s">
        <v>22</v>
      </c>
      <c r="B14" s="52">
        <v>0.02440994</v>
      </c>
      <c r="C14" s="52">
        <v>-0.1019024</v>
      </c>
      <c r="D14" s="52">
        <v>-0.04376835</v>
      </c>
      <c r="E14" s="52">
        <v>0.05007885</v>
      </c>
      <c r="F14" s="52">
        <v>0.1245333</v>
      </c>
      <c r="G14" s="52">
        <v>-0.002838323</v>
      </c>
    </row>
    <row r="15" spans="1:7" ht="12.75">
      <c r="A15" t="s">
        <v>23</v>
      </c>
      <c r="B15" s="52">
        <v>-0.3468823</v>
      </c>
      <c r="C15" s="52">
        <v>-0.1661964</v>
      </c>
      <c r="D15" s="52">
        <v>-0.1119728</v>
      </c>
      <c r="E15" s="52">
        <v>-0.1860496</v>
      </c>
      <c r="F15" s="52">
        <v>-0.3095345</v>
      </c>
      <c r="G15" s="52">
        <v>-0.203232</v>
      </c>
    </row>
    <row r="16" spans="1:7" ht="12.75">
      <c r="A16" t="s">
        <v>24</v>
      </c>
      <c r="B16" s="52">
        <v>0.004379541</v>
      </c>
      <c r="C16" s="52">
        <v>0.06152701</v>
      </c>
      <c r="D16" s="52">
        <v>0.04025491</v>
      </c>
      <c r="E16" s="52">
        <v>0.02241187</v>
      </c>
      <c r="F16" s="52">
        <v>-0.03529174</v>
      </c>
      <c r="G16" s="52">
        <v>0.02579846</v>
      </c>
    </row>
    <row r="17" spans="1:7" ht="12.75">
      <c r="A17" t="s">
        <v>25</v>
      </c>
      <c r="B17" s="52">
        <v>-0.02527221</v>
      </c>
      <c r="C17" s="52">
        <v>-0.01546175</v>
      </c>
      <c r="D17" s="52">
        <v>-0.0356638</v>
      </c>
      <c r="E17" s="52">
        <v>-0.0173013</v>
      </c>
      <c r="F17" s="52">
        <v>-0.03413095</v>
      </c>
      <c r="G17" s="52">
        <v>-0.02467822</v>
      </c>
    </row>
    <row r="18" spans="1:7" ht="12.75">
      <c r="A18" t="s">
        <v>26</v>
      </c>
      <c r="B18" s="52">
        <v>0.01434971</v>
      </c>
      <c r="C18" s="52">
        <v>-0.01828703</v>
      </c>
      <c r="D18" s="52">
        <v>-0.0132346</v>
      </c>
      <c r="E18" s="52">
        <v>0.01161671</v>
      </c>
      <c r="F18" s="52">
        <v>-0.004843469</v>
      </c>
      <c r="G18" s="52">
        <v>-0.003363756</v>
      </c>
    </row>
    <row r="19" spans="1:7" ht="12.75">
      <c r="A19" t="s">
        <v>27</v>
      </c>
      <c r="B19" s="52">
        <v>-0.2021181</v>
      </c>
      <c r="C19" s="52">
        <v>-0.1805521</v>
      </c>
      <c r="D19" s="52">
        <v>-0.1887593</v>
      </c>
      <c r="E19" s="52">
        <v>-0.1848626</v>
      </c>
      <c r="F19" s="52">
        <v>-0.1515547</v>
      </c>
      <c r="G19" s="52">
        <v>-0.1828105</v>
      </c>
    </row>
    <row r="20" spans="1:7" ht="12.75">
      <c r="A20" t="s">
        <v>28</v>
      </c>
      <c r="B20" s="52">
        <v>-0.001266088</v>
      </c>
      <c r="C20" s="52">
        <v>-0.0021749</v>
      </c>
      <c r="D20" s="52">
        <v>0.001170099</v>
      </c>
      <c r="E20" s="52">
        <v>0.001662121</v>
      </c>
      <c r="F20" s="52">
        <v>0.0004388941</v>
      </c>
      <c r="G20" s="52">
        <v>3.320058E-05</v>
      </c>
    </row>
    <row r="21" spans="1:7" ht="12.75">
      <c r="A21" t="s">
        <v>29</v>
      </c>
      <c r="B21" s="52">
        <v>-73.90085</v>
      </c>
      <c r="C21" s="52">
        <v>75.88276</v>
      </c>
      <c r="D21" s="52">
        <v>92.51004</v>
      </c>
      <c r="E21" s="52">
        <v>-21.71118</v>
      </c>
      <c r="F21" s="52">
        <v>-184.0794</v>
      </c>
      <c r="G21" s="52">
        <v>0.004020427</v>
      </c>
    </row>
    <row r="22" spans="1:7" ht="12.75">
      <c r="A22" t="s">
        <v>30</v>
      </c>
      <c r="B22" s="52">
        <v>105.2095</v>
      </c>
      <c r="C22" s="52">
        <v>72.24663</v>
      </c>
      <c r="D22" s="52">
        <v>-6.537877</v>
      </c>
      <c r="E22" s="52">
        <v>-60.04074</v>
      </c>
      <c r="F22" s="52">
        <v>-124.8714</v>
      </c>
      <c r="G22" s="52">
        <v>0</v>
      </c>
    </row>
    <row r="23" spans="1:7" ht="12.75">
      <c r="A23" t="s">
        <v>31</v>
      </c>
      <c r="B23" s="52">
        <v>-0.1269698</v>
      </c>
      <c r="C23" s="52">
        <v>1.350242</v>
      </c>
      <c r="D23" s="52">
        <v>-1.661561</v>
      </c>
      <c r="E23" s="52">
        <v>-0.3501126</v>
      </c>
      <c r="F23" s="52">
        <v>7.761765</v>
      </c>
      <c r="G23" s="52">
        <v>0.8594924</v>
      </c>
    </row>
    <row r="24" spans="1:7" ht="12.75">
      <c r="A24" t="s">
        <v>32</v>
      </c>
      <c r="B24" s="52">
        <v>1.067493</v>
      </c>
      <c r="C24" s="52">
        <v>2.193791</v>
      </c>
      <c r="D24" s="52">
        <v>0.446099</v>
      </c>
      <c r="E24" s="52">
        <v>1.299753</v>
      </c>
      <c r="F24" s="52">
        <v>3.327707</v>
      </c>
      <c r="G24" s="52">
        <v>1.546861</v>
      </c>
    </row>
    <row r="25" spans="1:7" ht="12.75">
      <c r="A25" t="s">
        <v>33</v>
      </c>
      <c r="B25" s="52">
        <v>0.3020204</v>
      </c>
      <c r="C25" s="52">
        <v>1.386838</v>
      </c>
      <c r="D25" s="52">
        <v>0.5021621</v>
      </c>
      <c r="E25" s="52">
        <v>0.4937578</v>
      </c>
      <c r="F25" s="52">
        <v>-2.8078</v>
      </c>
      <c r="G25" s="52">
        <v>0.2419343</v>
      </c>
    </row>
    <row r="26" spans="1:7" ht="12.75">
      <c r="A26" t="s">
        <v>34</v>
      </c>
      <c r="B26" s="52">
        <v>1.233978</v>
      </c>
      <c r="C26" s="52">
        <v>1.563754</v>
      </c>
      <c r="D26" s="52">
        <v>0.8597894</v>
      </c>
      <c r="E26" s="52">
        <v>0.5751922</v>
      </c>
      <c r="F26" s="52">
        <v>1.630591</v>
      </c>
      <c r="G26" s="52">
        <v>1.117932</v>
      </c>
    </row>
    <row r="27" spans="1:7" ht="12.75">
      <c r="A27" t="s">
        <v>35</v>
      </c>
      <c r="B27" s="52">
        <v>-0.3216363</v>
      </c>
      <c r="C27" s="52">
        <v>0.01658707</v>
      </c>
      <c r="D27" s="52">
        <v>-0.1652062</v>
      </c>
      <c r="E27" s="52">
        <v>-0.1421109</v>
      </c>
      <c r="F27" s="52">
        <v>0.4486468</v>
      </c>
      <c r="G27" s="52">
        <v>-0.05653919</v>
      </c>
    </row>
    <row r="28" spans="1:7" ht="12.75">
      <c r="A28" t="s">
        <v>36</v>
      </c>
      <c r="B28" s="52">
        <v>0.1113354</v>
      </c>
      <c r="C28" s="52">
        <v>0.4628687</v>
      </c>
      <c r="D28" s="52">
        <v>0.2004789</v>
      </c>
      <c r="E28" s="52">
        <v>0.1609108</v>
      </c>
      <c r="F28" s="52">
        <v>0.3509994</v>
      </c>
      <c r="G28" s="52">
        <v>0.2613107</v>
      </c>
    </row>
    <row r="29" spans="1:7" ht="12.75">
      <c r="A29" t="s">
        <v>37</v>
      </c>
      <c r="B29" s="52">
        <v>0.171201</v>
      </c>
      <c r="C29" s="52">
        <v>-0.01461745</v>
      </c>
      <c r="D29" s="52">
        <v>0.06516125</v>
      </c>
      <c r="E29" s="52">
        <v>0.1262852</v>
      </c>
      <c r="F29" s="52">
        <v>0.02560738</v>
      </c>
      <c r="G29" s="52">
        <v>0.070729</v>
      </c>
    </row>
    <row r="30" spans="1:7" ht="12.75">
      <c r="A30" t="s">
        <v>38</v>
      </c>
      <c r="B30" s="52">
        <v>0.1439783</v>
      </c>
      <c r="C30" s="52">
        <v>0.1353234</v>
      </c>
      <c r="D30" s="52">
        <v>0.03987326</v>
      </c>
      <c r="E30" s="52">
        <v>-0.004404947</v>
      </c>
      <c r="F30" s="52">
        <v>0.3652325</v>
      </c>
      <c r="G30" s="52">
        <v>0.1107115</v>
      </c>
    </row>
    <row r="31" spans="1:7" ht="12.75">
      <c r="A31" t="s">
        <v>39</v>
      </c>
      <c r="B31" s="52">
        <v>-0.0005165942</v>
      </c>
      <c r="C31" s="52">
        <v>-0.02748401</v>
      </c>
      <c r="D31" s="52">
        <v>0.02079165</v>
      </c>
      <c r="E31" s="52">
        <v>0.004517691</v>
      </c>
      <c r="F31" s="52">
        <v>0.01122626</v>
      </c>
      <c r="G31" s="52">
        <v>0.0008994961</v>
      </c>
    </row>
    <row r="32" spans="1:7" ht="12.75">
      <c r="A32" t="s">
        <v>40</v>
      </c>
      <c r="B32" s="52">
        <v>-0.002096878</v>
      </c>
      <c r="C32" s="52">
        <v>0.04135758</v>
      </c>
      <c r="D32" s="52">
        <v>0.04404194</v>
      </c>
      <c r="E32" s="52">
        <v>0.01095636</v>
      </c>
      <c r="F32" s="52">
        <v>0.05080563</v>
      </c>
      <c r="G32" s="52">
        <v>0.02966234</v>
      </c>
    </row>
    <row r="33" spans="1:7" ht="12.75">
      <c r="A33" t="s">
        <v>41</v>
      </c>
      <c r="B33" s="52">
        <v>0.1085602</v>
      </c>
      <c r="C33" s="52">
        <v>0.04954197</v>
      </c>
      <c r="D33" s="52">
        <v>0.06148008</v>
      </c>
      <c r="E33" s="52">
        <v>0.09294676</v>
      </c>
      <c r="F33" s="52">
        <v>0.08732554</v>
      </c>
      <c r="G33" s="52">
        <v>0.07644216</v>
      </c>
    </row>
    <row r="34" spans="1:7" ht="12.75">
      <c r="A34" t="s">
        <v>42</v>
      </c>
      <c r="B34" s="52">
        <v>-0.01673629</v>
      </c>
      <c r="C34" s="52">
        <v>-0.005172533</v>
      </c>
      <c r="D34" s="52">
        <v>0.00239388</v>
      </c>
      <c r="E34" s="52">
        <v>0.0008634895</v>
      </c>
      <c r="F34" s="52">
        <v>-0.01721142</v>
      </c>
      <c r="G34" s="52">
        <v>-0.005193018</v>
      </c>
    </row>
    <row r="35" spans="1:7" ht="12.75">
      <c r="A35" t="s">
        <v>43</v>
      </c>
      <c r="B35" s="52">
        <v>0.001480187</v>
      </c>
      <c r="C35" s="52">
        <v>-0.003259129</v>
      </c>
      <c r="D35" s="52">
        <v>0.002399878</v>
      </c>
      <c r="E35" s="52">
        <v>0.001098163</v>
      </c>
      <c r="F35" s="52">
        <v>0.002322642</v>
      </c>
      <c r="G35" s="52">
        <v>0.0005815473</v>
      </c>
    </row>
    <row r="36" spans="1:6" ht="12.75">
      <c r="A36" t="s">
        <v>44</v>
      </c>
      <c r="B36" s="52">
        <v>21.22498</v>
      </c>
      <c r="C36" s="52">
        <v>21.22192</v>
      </c>
      <c r="D36" s="52">
        <v>21.22803</v>
      </c>
      <c r="E36" s="52">
        <v>21.22192</v>
      </c>
      <c r="F36" s="52">
        <v>21.22498</v>
      </c>
    </row>
    <row r="37" spans="1:6" ht="12.75">
      <c r="A37" t="s">
        <v>45</v>
      </c>
      <c r="B37" s="52">
        <v>0.3601074</v>
      </c>
      <c r="C37" s="52">
        <v>0.3397624</v>
      </c>
      <c r="D37" s="52">
        <v>0.3290812</v>
      </c>
      <c r="E37" s="52">
        <v>0.3234863</v>
      </c>
      <c r="F37" s="52">
        <v>0.3219605</v>
      </c>
    </row>
    <row r="38" spans="1:7" ht="12.75">
      <c r="A38" t="s">
        <v>55</v>
      </c>
      <c r="B38" s="52">
        <v>5.183001E-05</v>
      </c>
      <c r="C38" s="52">
        <v>0</v>
      </c>
      <c r="D38" s="52">
        <v>-9.015507E-05</v>
      </c>
      <c r="E38" s="52">
        <v>4.431798E-05</v>
      </c>
      <c r="F38" s="52">
        <v>0</v>
      </c>
      <c r="G38" s="52">
        <v>0.0001354708</v>
      </c>
    </row>
    <row r="39" spans="1:7" ht="12.75">
      <c r="A39" t="s">
        <v>56</v>
      </c>
      <c r="B39" s="52">
        <v>0.0001250861</v>
      </c>
      <c r="C39" s="52">
        <v>-0.0001290574</v>
      </c>
      <c r="D39" s="52">
        <v>-0.000157326</v>
      </c>
      <c r="E39" s="52">
        <v>3.717509E-05</v>
      </c>
      <c r="F39" s="52">
        <v>0.0003130326</v>
      </c>
      <c r="G39" s="52">
        <v>0.0008827652</v>
      </c>
    </row>
    <row r="40" spans="2:5" ht="12.75">
      <c r="B40" t="s">
        <v>46</v>
      </c>
      <c r="C40" t="s">
        <v>47</v>
      </c>
      <c r="D40" t="s">
        <v>48</v>
      </c>
      <c r="E40">
        <v>3.117329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5.1830012067080235E-05</v>
      </c>
      <c r="C50">
        <f>-0.017/(C7*C7+C22*C22)*(C21*C22+C6*C7)</f>
        <v>7.852057829442853E-06</v>
      </c>
      <c r="D50">
        <f>-0.017/(D7*D7+D22*D22)*(D21*D22+D6*D7)</f>
        <v>-9.015507218959064E-05</v>
      </c>
      <c r="E50">
        <f>-0.017/(E7*E7+E22*E22)*(E21*E22+E6*E7)</f>
        <v>4.431797098240166E-05</v>
      </c>
      <c r="F50">
        <f>-0.017/(F7*F7+F22*F22)*(F21*F22+F6*F7)</f>
        <v>7.808974650847511E-06</v>
      </c>
      <c r="G50">
        <f>(B50*B$4+C50*C$4+D50*D$4+E50*E$4+F50*F$4)/SUM(B$4:F$4)</f>
        <v>-5.887904550380179E-07</v>
      </c>
    </row>
    <row r="51" spans="1:7" ht="12.75">
      <c r="A51" t="s">
        <v>59</v>
      </c>
      <c r="B51">
        <f>-0.017/(B7*B7+B22*B22)*(B21*B7-B6*B22)</f>
        <v>0.00012508614403454287</v>
      </c>
      <c r="C51">
        <f>-0.017/(C7*C7+C22*C22)*(C21*C7-C6*C22)</f>
        <v>-0.00012905742047167426</v>
      </c>
      <c r="D51">
        <f>-0.017/(D7*D7+D22*D22)*(D21*D7-D6*D22)</f>
        <v>-0.00015732601027729017</v>
      </c>
      <c r="E51">
        <f>-0.017/(E7*E7+E22*E22)*(E21*E7-E6*E22)</f>
        <v>3.717509437730819E-05</v>
      </c>
      <c r="F51">
        <f>-0.017/(F7*F7+F22*F22)*(F21*F7-F6*F22)</f>
        <v>0.00031303249175972163</v>
      </c>
      <c r="G51">
        <f>(B51*B$4+C51*C$4+D51*D$4+E51*E$4+F51*F$4)/SUM(B$4:F$4)</f>
        <v>-2.2734553747926348E-08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10000.010389240053</v>
      </c>
      <c r="C62">
        <f>C7+(2/0.017)*(C8*C50-C23*C51)</f>
        <v>10000.017297518167</v>
      </c>
      <c r="D62">
        <f>D7+(2/0.017)*(D8*D50-D23*D51)</f>
        <v>9999.963701819579</v>
      </c>
      <c r="E62">
        <f>E7+(2/0.017)*(E8*E50-E23*E51)</f>
        <v>10000.007621824323</v>
      </c>
      <c r="F62">
        <f>F7+(2/0.017)*(F8*F50-F23*F51)</f>
        <v>9999.712175729164</v>
      </c>
    </row>
    <row r="63" spans="1:6" ht="12.75">
      <c r="A63" t="s">
        <v>67</v>
      </c>
      <c r="B63">
        <f>B8+(3/0.017)*(B9*B50-B24*B51)</f>
        <v>1.3748182647102303</v>
      </c>
      <c r="C63">
        <f>C8+(3/0.017)*(C9*C50-C24*C51)</f>
        <v>-3.4171029625670295</v>
      </c>
      <c r="D63">
        <f>D8+(3/0.017)*(D9*D50-D24*D51)</f>
        <v>0.526737373228248</v>
      </c>
      <c r="E63">
        <f>E8+(3/0.017)*(E9*E50-E24*E51)</f>
        <v>1.1658156285708279</v>
      </c>
      <c r="F63">
        <f>F8+(3/0.017)*(F9*F50-F24*F51)</f>
        <v>-2.3380466723561333</v>
      </c>
    </row>
    <row r="64" spans="1:6" ht="12.75">
      <c r="A64" t="s">
        <v>68</v>
      </c>
      <c r="B64">
        <f>B9+(4/0.017)*(B10*B50-B25*B51)</f>
        <v>0.10120298457456427</v>
      </c>
      <c r="C64">
        <f>C9+(4/0.017)*(C10*C50-C25*C51)</f>
        <v>0.6183253002436487</v>
      </c>
      <c r="D64">
        <f>D9+(4/0.017)*(D10*D50-D25*D51)</f>
        <v>0.5506087237943402</v>
      </c>
      <c r="E64">
        <f>E9+(4/0.017)*(E10*E50-E25*E51)</f>
        <v>0.7887484435344694</v>
      </c>
      <c r="F64">
        <f>F9+(4/0.017)*(F10*F50-F25*F51)</f>
        <v>0.14982489438992036</v>
      </c>
    </row>
    <row r="65" spans="1:6" ht="12.75">
      <c r="A65" t="s">
        <v>69</v>
      </c>
      <c r="B65">
        <f>B10+(5/0.017)*(B11*B50-B26*B51)</f>
        <v>0.06359011460075811</v>
      </c>
      <c r="C65">
        <f>C10+(5/0.017)*(C11*C50-C26*C51)</f>
        <v>1.4800697460112273</v>
      </c>
      <c r="D65">
        <f>D10+(5/0.017)*(D11*D50-D26*D51)</f>
        <v>-0.21972718913132822</v>
      </c>
      <c r="E65">
        <f>E10+(5/0.017)*(E11*E50-E26*E51)</f>
        <v>0.13122191583501042</v>
      </c>
      <c r="F65">
        <f>F10+(5/0.017)*(F11*F50-F26*F51)</f>
        <v>-1.2263127040886752</v>
      </c>
    </row>
    <row r="66" spans="1:6" ht="12.75">
      <c r="A66" t="s">
        <v>70</v>
      </c>
      <c r="B66">
        <f>B11+(6/0.017)*(B12*B50-B27*B51)</f>
        <v>2.5663206313981526</v>
      </c>
      <c r="C66">
        <f>C11+(6/0.017)*(C12*C50-C27*C51)</f>
        <v>0.9564756424456313</v>
      </c>
      <c r="D66">
        <f>D11+(6/0.017)*(D12*D50-D27*D51)</f>
        <v>1.3603202257990712</v>
      </c>
      <c r="E66">
        <f>E11+(6/0.017)*(E12*E50-E27*E51)</f>
        <v>1.1300138148054237</v>
      </c>
      <c r="F66">
        <f>F11+(6/0.017)*(F12*F50-F27*F51)</f>
        <v>14.306532012435746</v>
      </c>
    </row>
    <row r="67" spans="1:6" ht="12.75">
      <c r="A67" t="s">
        <v>71</v>
      </c>
      <c r="B67">
        <f>B12+(7/0.017)*(B13*B50-B28*B51)</f>
        <v>0.13385112738766222</v>
      </c>
      <c r="C67">
        <f>C12+(7/0.017)*(C13*C50-C28*C51)</f>
        <v>0.10222659138152296</v>
      </c>
      <c r="D67">
        <f>D12+(7/0.017)*(D13*D50-D28*D51)</f>
        <v>0.3678903574579224</v>
      </c>
      <c r="E67">
        <f>E12+(7/0.017)*(E13*E50-E28*E51)</f>
        <v>0.516870422623211</v>
      </c>
      <c r="F67">
        <f>F12+(7/0.017)*(F13*F50-F28*F51)</f>
        <v>0.1616699974594828</v>
      </c>
    </row>
    <row r="68" spans="1:6" ht="12.75">
      <c r="A68" t="s">
        <v>72</v>
      </c>
      <c r="B68">
        <f>B13+(8/0.017)*(B14*B50-B29*B51)</f>
        <v>0.032565615665834796</v>
      </c>
      <c r="C68">
        <f>C13+(8/0.017)*(C14*C50-C29*C51)</f>
        <v>-0.02045543831935656</v>
      </c>
      <c r="D68">
        <f>D13+(8/0.017)*(D14*D50-D29*D51)</f>
        <v>-0.00721798435715278</v>
      </c>
      <c r="E68">
        <f>E13+(8/0.017)*(E14*E50-E29*E51)</f>
        <v>0.2896001664906705</v>
      </c>
      <c r="F68">
        <f>F13+(8/0.017)*(F14*F50-F29*F51)</f>
        <v>0.0914221084301404</v>
      </c>
    </row>
    <row r="69" spans="1:6" ht="12.75">
      <c r="A69" t="s">
        <v>73</v>
      </c>
      <c r="B69">
        <f>B14+(9/0.017)*(B15*B50-B30*B51)</f>
        <v>0.005357149558909029</v>
      </c>
      <c r="C69">
        <f>C14+(9/0.017)*(C15*C50-C30*C51)</f>
        <v>-0.093347367840794</v>
      </c>
      <c r="D69">
        <f>D14+(9/0.017)*(D15*D50-D30*D51)</f>
        <v>-0.03510292935186018</v>
      </c>
      <c r="E69">
        <f>E14+(9/0.017)*(E15*E50-E30*E51)</f>
        <v>0.04580036305395773</v>
      </c>
      <c r="F69">
        <f>F14+(9/0.017)*(F15*F50-F30*F51)</f>
        <v>0.06272617767669073</v>
      </c>
    </row>
    <row r="70" spans="1:6" ht="12.75">
      <c r="A70" t="s">
        <v>74</v>
      </c>
      <c r="B70">
        <f>B15+(10/0.017)*(B16*B50-B31*B51)</f>
        <v>-0.34671076444741944</v>
      </c>
      <c r="C70">
        <f>C15+(10/0.017)*(C16*C50-C31*C51)</f>
        <v>-0.16799869517307353</v>
      </c>
      <c r="D70">
        <f>D15+(10/0.017)*(D16*D50-D31*D51)</f>
        <v>-0.1121834570443845</v>
      </c>
      <c r="E70">
        <f>E15+(10/0.017)*(E16*E50-E31*E51)</f>
        <v>-0.18556412763821833</v>
      </c>
      <c r="F70">
        <f>F15+(10/0.017)*(F16*F50-F31*F51)</f>
        <v>-0.3117637802611687</v>
      </c>
    </row>
    <row r="71" spans="1:6" ht="12.75">
      <c r="A71" t="s">
        <v>75</v>
      </c>
      <c r="B71">
        <f>B16+(11/0.017)*(B17*B50-B32*B51)</f>
        <v>0.0037017025162917566</v>
      </c>
      <c r="C71">
        <f>C16+(11/0.017)*(C17*C50-C32*C51)</f>
        <v>0.06490213096486304</v>
      </c>
      <c r="D71">
        <f>D16+(11/0.017)*(D17*D50-D32*D51)</f>
        <v>0.046818813932640944</v>
      </c>
      <c r="E71">
        <f>E16+(11/0.017)*(E17*E50-E32*E51)</f>
        <v>0.02165218267574791</v>
      </c>
      <c r="F71">
        <f>F16+(11/0.017)*(F17*F50-F32*F51)</f>
        <v>-0.04575490161497058</v>
      </c>
    </row>
    <row r="72" spans="1:6" ht="12.75">
      <c r="A72" t="s">
        <v>76</v>
      </c>
      <c r="B72">
        <f>B17+(12/0.017)*(B18*B50-B33*B51)</f>
        <v>-0.0343326555325833</v>
      </c>
      <c r="C72">
        <f>C17+(12/0.017)*(C18*C50-C33*C51)</f>
        <v>-0.011049866680332011</v>
      </c>
      <c r="D72">
        <f>D17+(12/0.017)*(D18*D50-D33*D51)</f>
        <v>-0.02799397740023837</v>
      </c>
      <c r="E72">
        <f>E17+(12/0.017)*(E18*E50-E33*E51)</f>
        <v>-0.019376929805911085</v>
      </c>
      <c r="F72">
        <f>F17+(12/0.017)*(F18*F50-F33*F51)</f>
        <v>-0.053453458640310404</v>
      </c>
    </row>
    <row r="73" spans="1:6" ht="12.75">
      <c r="A73" t="s">
        <v>77</v>
      </c>
      <c r="B73">
        <f>B18+(13/0.017)*(B19*B50-B34*B51)</f>
        <v>0.007939711614964186</v>
      </c>
      <c r="C73">
        <f>C18+(13/0.017)*(C19*C50-C34*C51)</f>
        <v>-0.01988164005042679</v>
      </c>
      <c r="D73">
        <f>D18+(13/0.017)*(D19*D50-D34*D51)</f>
        <v>6.68683998064426E-05</v>
      </c>
      <c r="E73">
        <f>E18+(13/0.017)*(E19*E50-E34*E51)</f>
        <v>0.00532712979997416</v>
      </c>
      <c r="F73">
        <f>F18+(13/0.017)*(F19*F50-F34*F51)</f>
        <v>-0.0016284566809128234</v>
      </c>
    </row>
    <row r="74" spans="1:6" ht="12.75">
      <c r="A74" t="s">
        <v>78</v>
      </c>
      <c r="B74">
        <f>B19+(14/0.017)*(B20*B50-B35*B51)</f>
        <v>-0.20232461831578663</v>
      </c>
      <c r="C74">
        <f>C19+(14/0.017)*(C20*C50-C35*C51)</f>
        <v>-0.1809125524183628</v>
      </c>
      <c r="D74">
        <f>D19+(14/0.017)*(D20*D50-D35*D51)</f>
        <v>-0.18853523998852376</v>
      </c>
      <c r="E74">
        <f>E19+(14/0.017)*(E20*E50-E35*E51)</f>
        <v>-0.1848355573388748</v>
      </c>
      <c r="F74">
        <f>F19+(14/0.017)*(F20*F50-F35*F51)</f>
        <v>-0.15215063478809074</v>
      </c>
    </row>
    <row r="75" spans="1:6" ht="12.75">
      <c r="A75" t="s">
        <v>79</v>
      </c>
      <c r="B75" s="52">
        <f>B20</f>
        <v>-0.001266088</v>
      </c>
      <c r="C75" s="52">
        <f>C20</f>
        <v>-0.0021749</v>
      </c>
      <c r="D75" s="52">
        <f>D20</f>
        <v>0.001170099</v>
      </c>
      <c r="E75" s="52">
        <f>E20</f>
        <v>0.001662121</v>
      </c>
      <c r="F75" s="52">
        <f>F20</f>
        <v>0.0004388941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105.22928969469922</v>
      </c>
      <c r="C82">
        <f>C22+(2/0.017)*(C8*C51+C23*C50)</f>
        <v>72.30053063217436</v>
      </c>
      <c r="D82">
        <f>D22+(2/0.017)*(D8*D51+D23*D50)</f>
        <v>-6.5299290747648415</v>
      </c>
      <c r="E82">
        <f>E22+(2/0.017)*(E8*E51+E23*E50)</f>
        <v>-60.03745649335888</v>
      </c>
      <c r="F82">
        <f>F22+(2/0.017)*(F8*F51+F23*F50)</f>
        <v>-124.94360070009775</v>
      </c>
    </row>
    <row r="83" spans="1:6" ht="12.75">
      <c r="A83" t="s">
        <v>82</v>
      </c>
      <c r="B83">
        <f>B23+(3/0.017)*(B9*B51+B24*B50)</f>
        <v>-0.11479470629197458</v>
      </c>
      <c r="C83">
        <f>C23+(3/0.017)*(C9*C51+C24*C50)</f>
        <v>1.3402183952565516</v>
      </c>
      <c r="D83">
        <f>D23+(3/0.017)*(D9*D51+D24*D50)</f>
        <v>-1.6832977187819231</v>
      </c>
      <c r="E83">
        <f>E23+(3/0.017)*(E9*E51+E24*E50)</f>
        <v>-0.3347531075536954</v>
      </c>
      <c r="F83">
        <f>F23+(3/0.017)*(F9*F51+F24*F50)</f>
        <v>7.7633155533220375</v>
      </c>
    </row>
    <row r="84" spans="1:6" ht="12.75">
      <c r="A84" t="s">
        <v>83</v>
      </c>
      <c r="B84">
        <f>B24+(4/0.017)*(B10*B51+B25*B50)</f>
        <v>1.07324006301713</v>
      </c>
      <c r="C84">
        <f>C24+(4/0.017)*(C10*C51+C25*C50)</f>
        <v>2.1532782486805826</v>
      </c>
      <c r="D84">
        <f>D24+(4/0.017)*(D10*D51+D25*D50)</f>
        <v>0.4436979021778401</v>
      </c>
      <c r="E84">
        <f>E24+(4/0.017)*(E10*E51+E25*E50)</f>
        <v>1.305976896641227</v>
      </c>
      <c r="F84">
        <f>F24+(4/0.017)*(F10*F51+F25*F50)</f>
        <v>3.240853227877676</v>
      </c>
    </row>
    <row r="85" spans="1:6" ht="12.75">
      <c r="A85" t="s">
        <v>84</v>
      </c>
      <c r="B85">
        <f>B25+(5/0.017)*(B11*B51+B26*B50)</f>
        <v>0.4146306135537287</v>
      </c>
      <c r="C85">
        <f>C25+(5/0.017)*(C11*C51+C26*C50)</f>
        <v>1.3541802653243293</v>
      </c>
      <c r="D85">
        <f>D25+(5/0.017)*(D11*D51+D26*D50)</f>
        <v>0.41547227334252385</v>
      </c>
      <c r="E85">
        <f>E25+(5/0.017)*(E11*E51+E26*E50)</f>
        <v>0.5135023614755224</v>
      </c>
      <c r="F85">
        <f>F25+(5/0.017)*(F11*F51+F26*F50)</f>
        <v>-1.4823645381716655</v>
      </c>
    </row>
    <row r="86" spans="1:6" ht="12.75">
      <c r="A86" t="s">
        <v>85</v>
      </c>
      <c r="B86">
        <f>B26+(6/0.017)*(B12*B51+B27*B50)</f>
        <v>1.2342171384179579</v>
      </c>
      <c r="C86">
        <f>C26+(6/0.017)*(C12*C51+C27*C50)</f>
        <v>1.560261158859122</v>
      </c>
      <c r="D86">
        <f>D26+(6/0.017)*(D12*D51+D27*D50)</f>
        <v>0.8453681770648573</v>
      </c>
      <c r="E86">
        <f>E26+(6/0.017)*(E12*E51+E27*E50)</f>
        <v>0.5797137132056055</v>
      </c>
      <c r="F86">
        <f>F26+(6/0.017)*(F12*F51+F27*F50)</f>
        <v>1.6546539628127512</v>
      </c>
    </row>
    <row r="87" spans="1:6" ht="12.75">
      <c r="A87" t="s">
        <v>86</v>
      </c>
      <c r="B87">
        <f>B27+(7/0.017)*(B13*B51+B28*B50)</f>
        <v>-0.31709448751079455</v>
      </c>
      <c r="C87">
        <f>C27+(7/0.017)*(C13*C51+C28*C50)</f>
        <v>0.019103459162885212</v>
      </c>
      <c r="D87">
        <f>D27+(7/0.017)*(D13*D51+D28*D50)</f>
        <v>-0.1717481077759346</v>
      </c>
      <c r="E87">
        <f>E27+(7/0.017)*(E13*E51+E28*E50)</f>
        <v>-0.13472365321338758</v>
      </c>
      <c r="F87">
        <f>F27+(7/0.017)*(F13*F51+F28*F50)</f>
        <v>0.4619865782899731</v>
      </c>
    </row>
    <row r="88" spans="1:6" ht="12.75">
      <c r="A88" t="s">
        <v>87</v>
      </c>
      <c r="B88">
        <f>B28+(8/0.017)*(B14*B51+B29*B50)</f>
        <v>0.11694796243134624</v>
      </c>
      <c r="C88">
        <f>C28+(8/0.017)*(C14*C51+C29*C50)</f>
        <v>0.46900351591583705</v>
      </c>
      <c r="D88">
        <f>D28+(8/0.017)*(D14*D51+D29*D50)</f>
        <v>0.20095479773374403</v>
      </c>
      <c r="E88">
        <f>E28+(8/0.017)*(E14*E51+E29*E50)</f>
        <v>0.1644206304960771</v>
      </c>
      <c r="F88">
        <f>F28+(8/0.017)*(F14*F51+F29*F50)</f>
        <v>0.36943842898228496</v>
      </c>
    </row>
    <row r="89" spans="1:6" ht="12.75">
      <c r="A89" t="s">
        <v>88</v>
      </c>
      <c r="B89">
        <f>B29+(9/0.017)*(B15*B51+B30*B50)</f>
        <v>0.1521804146570634</v>
      </c>
      <c r="C89">
        <f>C29+(9/0.017)*(C15*C51+C30*C50)</f>
        <v>-0.002699625732741266</v>
      </c>
      <c r="D89">
        <f>D29+(9/0.017)*(D15*D51+D30*D50)</f>
        <v>0.07258437442638728</v>
      </c>
      <c r="E89">
        <f>E29+(9/0.017)*(E15*E51+E30*E50)</f>
        <v>0.12252021954296063</v>
      </c>
      <c r="F89">
        <f>F29+(9/0.017)*(F15*F51+F30*F50)</f>
        <v>-0.02417970119870029</v>
      </c>
    </row>
    <row r="90" spans="1:6" ht="12.75">
      <c r="A90" t="s">
        <v>89</v>
      </c>
      <c r="B90">
        <f>B30+(10/0.017)*(B16*B51+B31*B50)</f>
        <v>0.14428479694865376</v>
      </c>
      <c r="C90">
        <f>C30+(10/0.017)*(C16*C51+C31*C50)</f>
        <v>0.13052556280244712</v>
      </c>
      <c r="D90">
        <f>D30+(10/0.017)*(D16*D51+D31*D50)</f>
        <v>0.035045249946434064</v>
      </c>
      <c r="E90">
        <f>E30+(10/0.017)*(E16*E51+E31*E50)</f>
        <v>-0.0037970774229015183</v>
      </c>
      <c r="F90">
        <f>F30+(10/0.017)*(F16*F51+F31*F50)</f>
        <v>0.3587855613347221</v>
      </c>
    </row>
    <row r="91" spans="1:6" ht="12.75">
      <c r="A91" t="s">
        <v>90</v>
      </c>
      <c r="B91">
        <f>B31+(11/0.017)*(B17*B51+B32*B50)</f>
        <v>-0.002632401825524618</v>
      </c>
      <c r="C91">
        <f>C31+(11/0.017)*(C17*C51+C32*C50)</f>
        <v>-0.02598270691240818</v>
      </c>
      <c r="D91">
        <f>D31+(11/0.017)*(D17*D51+D32*D50)</f>
        <v>0.02185298117281374</v>
      </c>
      <c r="E91">
        <f>E31+(11/0.017)*(E17*E51+E32*E50)</f>
        <v>0.004415705589778169</v>
      </c>
      <c r="F91">
        <f>F31+(11/0.017)*(F17*F51+F32*F50)</f>
        <v>0.0045697352396354435</v>
      </c>
    </row>
    <row r="92" spans="1:6" ht="12.75">
      <c r="A92" t="s">
        <v>91</v>
      </c>
      <c r="B92">
        <f>B32+(12/0.017)*(B18*B51+B33*B50)</f>
        <v>0.003141917083236633</v>
      </c>
      <c r="C92">
        <f>C32+(12/0.017)*(C18*C51+C33*C50)</f>
        <v>0.0432981094117501</v>
      </c>
      <c r="D92">
        <f>D32+(12/0.017)*(D18*D51+D33*D50)</f>
        <v>0.041599167598819306</v>
      </c>
      <c r="E92">
        <f>E32+(12/0.017)*(E18*E51+E33*E50)</f>
        <v>0.014168875837547345</v>
      </c>
      <c r="F92">
        <f>F32+(12/0.017)*(F18*F51+F33*F50)</f>
        <v>0.0502167545353416</v>
      </c>
    </row>
    <row r="93" spans="1:6" ht="12.75">
      <c r="A93" t="s">
        <v>92</v>
      </c>
      <c r="B93">
        <f>B33+(13/0.017)*(B19*B51+B34*B50)</f>
        <v>0.08856343491434107</v>
      </c>
      <c r="C93">
        <f>C33+(13/0.017)*(C19*C51+C34*C50)</f>
        <v>0.06732977308003177</v>
      </c>
      <c r="D93">
        <f>D33+(13/0.017)*(D19*D51+D34*D50)</f>
        <v>0.08402431840692773</v>
      </c>
      <c r="E93">
        <f>E33+(13/0.017)*(E19*E51+E34*E50)</f>
        <v>0.08772074738294179</v>
      </c>
      <c r="F93">
        <f>F33+(13/0.017)*(F19*F51+F34*F50)</f>
        <v>0.05094393200129598</v>
      </c>
    </row>
    <row r="94" spans="1:6" ht="12.75">
      <c r="A94" t="s">
        <v>93</v>
      </c>
      <c r="B94">
        <f>B34+(14/0.017)*(B20*B51+B35*B50)</f>
        <v>-0.016803532787176247</v>
      </c>
      <c r="C94">
        <f>C34+(14/0.017)*(C20*C51+C35*C50)</f>
        <v>-0.004962453846962869</v>
      </c>
      <c r="D94">
        <f>D34+(14/0.017)*(D20*D51+D35*D50)</f>
        <v>0.002064099144535341</v>
      </c>
      <c r="E94">
        <f>E34+(14/0.017)*(E20*E51+E35*E50)</f>
        <v>0.0009544547973019024</v>
      </c>
      <c r="F94">
        <f>F34+(14/0.017)*(F20*F51+F35*F50)</f>
        <v>-0.017083340121917832</v>
      </c>
    </row>
    <row r="95" spans="1:6" ht="12.75">
      <c r="A95" t="s">
        <v>94</v>
      </c>
      <c r="B95" s="52">
        <f>B35</f>
        <v>0.001480187</v>
      </c>
      <c r="C95" s="52">
        <f>C35</f>
        <v>-0.003259129</v>
      </c>
      <c r="D95" s="52">
        <f>D35</f>
        <v>0.002399878</v>
      </c>
      <c r="E95" s="52">
        <f>E35</f>
        <v>0.001098163</v>
      </c>
      <c r="F95" s="52">
        <f>F35</f>
        <v>0.002322642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1.3748168363800162</v>
      </c>
      <c r="C103">
        <f>C63*10000/C62</f>
        <v>-3.4170970518371964</v>
      </c>
      <c r="D103">
        <f>D63*10000/D62</f>
        <v>0.5267392851960089</v>
      </c>
      <c r="E103">
        <f>E63*10000/E62</f>
        <v>1.1658147400073138</v>
      </c>
      <c r="F103">
        <f>F63*10000/F62</f>
        <v>-2.338113968950958</v>
      </c>
      <c r="G103">
        <f>AVERAGE(C103:E103)</f>
        <v>-0.5748476755446247</v>
      </c>
      <c r="H103">
        <f>STDEV(C103:E103)</f>
        <v>2.4821141184506814</v>
      </c>
      <c r="I103">
        <f>(B103*B4+C103*C4+D103*D4+E103*E4+F103*F4)/SUM(B4:F4)</f>
        <v>-0.5285795777958582</v>
      </c>
      <c r="K103">
        <f>(LN(H103)+LN(H123))/2-LN(K114*K115^3)</f>
        <v>-3.2163885814318616</v>
      </c>
    </row>
    <row r="104" spans="1:11" ht="12.75">
      <c r="A104" t="s">
        <v>68</v>
      </c>
      <c r="B104">
        <f>B64*10000/B62</f>
        <v>0.10120287943246342</v>
      </c>
      <c r="C104">
        <f>C64*10000/C62</f>
        <v>0.6183242306961874</v>
      </c>
      <c r="D104">
        <f>D64*10000/D62</f>
        <v>0.5506107224110746</v>
      </c>
      <c r="E104">
        <f>E64*10000/E62</f>
        <v>0.7887478423647204</v>
      </c>
      <c r="F104">
        <f>F64*10000/F62</f>
        <v>0.14982920683814116</v>
      </c>
      <c r="G104">
        <f>AVERAGE(C104:E104)</f>
        <v>0.6525609318239941</v>
      </c>
      <c r="H104">
        <f>STDEV(C104:E104)</f>
        <v>0.12270466883146862</v>
      </c>
      <c r="I104">
        <f>(B104*B4+C104*C4+D104*D4+E104*E4+F104*F4)/SUM(B4:F4)</f>
        <v>0.5055785421405506</v>
      </c>
      <c r="K104">
        <f>(LN(H104)+LN(H124))/2-LN(K114*K115^4)</f>
        <v>-4.4146699099862685</v>
      </c>
    </row>
    <row r="105" spans="1:11" ht="12.75">
      <c r="A105" t="s">
        <v>69</v>
      </c>
      <c r="B105">
        <f>B65*10000/B62</f>
        <v>0.06359004853553019</v>
      </c>
      <c r="C105">
        <f>C65*10000/C62</f>
        <v>1.4800671858623238</v>
      </c>
      <c r="D105">
        <f>D65*10000/D62</f>
        <v>-0.2197279867039387</v>
      </c>
      <c r="E105">
        <f>E65*10000/E62</f>
        <v>0.13122181582004766</v>
      </c>
      <c r="F105">
        <f>F65*10000/F62</f>
        <v>-1.2263480013606034</v>
      </c>
      <c r="G105">
        <f>AVERAGE(C105:E105)</f>
        <v>0.4638536716594775</v>
      </c>
      <c r="H105">
        <f>STDEV(C105:E105)</f>
        <v>0.8973900327111283</v>
      </c>
      <c r="I105">
        <f>(B105*B4+C105*C4+D105*D4+E105*E4+F105*F4)/SUM(B4:F4)</f>
        <v>0.18022310410989684</v>
      </c>
      <c r="K105">
        <f>(LN(H105)+LN(H125))/2-LN(K114*K115^5)</f>
        <v>-3.0808853144843984</v>
      </c>
    </row>
    <row r="106" spans="1:11" ht="12.75">
      <c r="A106" t="s">
        <v>70</v>
      </c>
      <c r="B106">
        <f>B66*10000/B62</f>
        <v>2.5663179651888135</v>
      </c>
      <c r="C106">
        <f>C66*10000/C62</f>
        <v>0.956473987983013</v>
      </c>
      <c r="D106">
        <f>D66*10000/D62</f>
        <v>1.360325163531893</v>
      </c>
      <c r="E106">
        <f>E66*10000/E62</f>
        <v>1.1300129535294021</v>
      </c>
      <c r="F106">
        <f>F66*10000/F62</f>
        <v>14.306943801002486</v>
      </c>
      <c r="G106">
        <f>AVERAGE(C106:E106)</f>
        <v>1.1489373683481026</v>
      </c>
      <c r="H106">
        <f>STDEV(C106:E106)</f>
        <v>0.20258959278607008</v>
      </c>
      <c r="I106">
        <f>(B106*B4+C106*C4+D106*D4+E106*E4+F106*F4)/SUM(B4:F4)</f>
        <v>3.1120768444652054</v>
      </c>
      <c r="K106">
        <f>(LN(H106)+LN(H126))/2-LN(K114*K115^6)</f>
        <v>-3.242388888389897</v>
      </c>
    </row>
    <row r="107" spans="1:11" ht="12.75">
      <c r="A107" t="s">
        <v>71</v>
      </c>
      <c r="B107">
        <f>B67*10000/B62</f>
        <v>0.13385098832665732</v>
      </c>
      <c r="C107">
        <f>C67*10000/C62</f>
        <v>0.10222641455519667</v>
      </c>
      <c r="D107">
        <f>D67*10000/D62</f>
        <v>0.36789169283782663</v>
      </c>
      <c r="E107">
        <f>E67*10000/E62</f>
        <v>0.5168700286739554</v>
      </c>
      <c r="F107">
        <f>F67*10000/F62</f>
        <v>0.16167465084833207</v>
      </c>
      <c r="G107">
        <f>AVERAGE(C107:E107)</f>
        <v>0.32899604535565957</v>
      </c>
      <c r="H107">
        <f>STDEV(C107:E107)</f>
        <v>0.2100404371238055</v>
      </c>
      <c r="I107">
        <f>(B107*B4+C107*C4+D107*D4+E107*E4+F107*F4)/SUM(B4:F4)</f>
        <v>0.2783642771439494</v>
      </c>
      <c r="K107">
        <f>(LN(H107)+LN(H127))/2-LN(K114*K115^7)</f>
        <v>-3.4388162405577445</v>
      </c>
    </row>
    <row r="108" spans="1:9" ht="12.75">
      <c r="A108" t="s">
        <v>72</v>
      </c>
      <c r="B108">
        <f>B68*10000/B62</f>
        <v>0.03256558183267009</v>
      </c>
      <c r="C108">
        <f>C68*10000/C62</f>
        <v>-0.02045540293658617</v>
      </c>
      <c r="D108">
        <f>D68*10000/D62</f>
        <v>-0.007218010557217728</v>
      </c>
      <c r="E108">
        <f>E68*10000/E62</f>
        <v>0.28959994576267944</v>
      </c>
      <c r="F108">
        <f>F68*10000/F62</f>
        <v>0.09142473985604893</v>
      </c>
      <c r="G108">
        <f>AVERAGE(C108:E108)</f>
        <v>0.08730884408962518</v>
      </c>
      <c r="H108">
        <f>STDEV(C108:E108)</f>
        <v>0.17531421648378898</v>
      </c>
      <c r="I108">
        <f>(B108*B4+C108*C4+D108*D4+E108*E4+F108*F4)/SUM(B4:F4)</f>
        <v>0.07992079934319522</v>
      </c>
    </row>
    <row r="109" spans="1:9" ht="12.75">
      <c r="A109" t="s">
        <v>73</v>
      </c>
      <c r="B109">
        <f>B69*10000/B62</f>
        <v>0.005357143993243534</v>
      </c>
      <c r="C109">
        <f>C69*10000/C62</f>
        <v>-0.0933472063732942</v>
      </c>
      <c r="D109">
        <f>D69*10000/D62</f>
        <v>-0.03510305676956897</v>
      </c>
      <c r="E109">
        <f>E69*10000/E62</f>
        <v>0.045800328145752224</v>
      </c>
      <c r="F109">
        <f>F69*10000/F62</f>
        <v>0.06272798314029156</v>
      </c>
      <c r="G109">
        <f>AVERAGE(C109:E109)</f>
        <v>-0.027549978332370318</v>
      </c>
      <c r="H109">
        <f>STDEV(C109:E109)</f>
        <v>0.06988058268282514</v>
      </c>
      <c r="I109">
        <f>(B109*B4+C109*C4+D109*D4+E109*E4+F109*F4)/SUM(B4:F4)</f>
        <v>-0.010733330050055698</v>
      </c>
    </row>
    <row r="110" spans="1:11" ht="12.75">
      <c r="A110" t="s">
        <v>74</v>
      </c>
      <c r="B110">
        <f>B70*10000/B62</f>
        <v>-0.34671040424165755</v>
      </c>
      <c r="C110">
        <f>C70*10000/C62</f>
        <v>-0.16799840457752802</v>
      </c>
      <c r="D110">
        <f>D70*10000/D62</f>
        <v>-0.112183864251399</v>
      </c>
      <c r="E110">
        <f>E70*10000/E62</f>
        <v>-0.18556398620460798</v>
      </c>
      <c r="F110">
        <f>F70*10000/F62</f>
        <v>-0.3117727538377226</v>
      </c>
      <c r="G110">
        <f>AVERAGE(C110:E110)</f>
        <v>-0.155248751677845</v>
      </c>
      <c r="H110">
        <f>STDEV(C110:E110)</f>
        <v>0.03831547743750242</v>
      </c>
      <c r="I110">
        <f>(B110*B4+C110*C4+D110*D4+E110*E4+F110*F4)/SUM(B4:F4)</f>
        <v>-0.20387732418828636</v>
      </c>
      <c r="K110">
        <f>EXP(AVERAGE(K103:K107))</f>
        <v>0.030849652682187895</v>
      </c>
    </row>
    <row r="111" spans="1:9" ht="12.75">
      <c r="A111" t="s">
        <v>75</v>
      </c>
      <c r="B111">
        <f>B71*10000/B62</f>
        <v>0.003701698670508148</v>
      </c>
      <c r="C111">
        <f>C71*10000/C62</f>
        <v>0.06490201870047828</v>
      </c>
      <c r="D111">
        <f>D71*10000/D62</f>
        <v>0.046818983877033336</v>
      </c>
      <c r="E111">
        <f>E71*10000/E62</f>
        <v>0.021652166172847234</v>
      </c>
      <c r="F111">
        <f>F71*10000/F62</f>
        <v>-0.04575621858999577</v>
      </c>
      <c r="G111">
        <f>AVERAGE(C111:E111)</f>
        <v>0.044457722916786284</v>
      </c>
      <c r="H111">
        <f>STDEV(C111:E111)</f>
        <v>0.021721397305588985</v>
      </c>
      <c r="I111">
        <f>(B111*B4+C111*C4+D111*D4+E111*E4+F111*F4)/SUM(B4:F4)</f>
        <v>0.026507680760367372</v>
      </c>
    </row>
    <row r="112" spans="1:9" ht="12.75">
      <c r="A112" t="s">
        <v>76</v>
      </c>
      <c r="B112">
        <f>B72*10000/B62</f>
        <v>-0.03433261986360036</v>
      </c>
      <c r="C112">
        <f>C72*10000/C62</f>
        <v>-0.01104984756683811</v>
      </c>
      <c r="D112">
        <f>D72*10000/D62</f>
        <v>-0.027994079013651443</v>
      </c>
      <c r="E112">
        <f>E72*10000/E62</f>
        <v>-0.019376915037166854</v>
      </c>
      <c r="F112">
        <f>F72*10000/F62</f>
        <v>-0.05345499720486971</v>
      </c>
      <c r="G112">
        <f>AVERAGE(C112:E112)</f>
        <v>-0.019473613872552135</v>
      </c>
      <c r="H112">
        <f>STDEV(C112:E112)</f>
        <v>0.008472529600383118</v>
      </c>
      <c r="I112">
        <f>(B112*B4+C112*C4+D112*D4+E112*E4+F112*F4)/SUM(B4:F4)</f>
        <v>-0.026163530713541827</v>
      </c>
    </row>
    <row r="113" spans="1:9" ht="12.75">
      <c r="A113" t="s">
        <v>77</v>
      </c>
      <c r="B113">
        <f>B73*10000/B62</f>
        <v>0.007939703366215764</v>
      </c>
      <c r="C113">
        <f>C73*10000/C62</f>
        <v>-0.01988160566018328</v>
      </c>
      <c r="D113">
        <f>D73*10000/D62</f>
        <v>6.68686425274477E-05</v>
      </c>
      <c r="E113">
        <f>E73*10000/E62</f>
        <v>0.005327125739732506</v>
      </c>
      <c r="F113">
        <f>F73*10000/F62</f>
        <v>-0.0016285035531975985</v>
      </c>
      <c r="G113">
        <f>AVERAGE(C113:E113)</f>
        <v>-0.0048292037593077744</v>
      </c>
      <c r="H113">
        <f>STDEV(C113:E113)</f>
        <v>0.013298446466459323</v>
      </c>
      <c r="I113">
        <f>(B113*B4+C113*C4+D113*D4+E113*E4+F113*F4)/SUM(B4:F4)</f>
        <v>-0.0025551830118647934</v>
      </c>
    </row>
    <row r="114" spans="1:11" ht="12.75">
      <c r="A114" t="s">
        <v>78</v>
      </c>
      <c r="B114">
        <f>B74*10000/B62</f>
        <v>-0.20232440811610217</v>
      </c>
      <c r="C114">
        <f>C74*10000/C62</f>
        <v>-0.1809122394850879</v>
      </c>
      <c r="D114">
        <f>D74*10000/D62</f>
        <v>-0.18853592433962352</v>
      </c>
      <c r="E114">
        <f>E74*10000/E62</f>
        <v>-0.1848354164605675</v>
      </c>
      <c r="F114">
        <f>F74*10000/F62</f>
        <v>-0.15215501417869173</v>
      </c>
      <c r="G114">
        <f>AVERAGE(C114:E114)</f>
        <v>-0.1847611934284263</v>
      </c>
      <c r="H114">
        <f>STDEV(C114:E114)</f>
        <v>0.003812384356829183</v>
      </c>
      <c r="I114">
        <f>(B114*B4+C114*C4+D114*D4+E114*E4+F114*F4)/SUM(B4:F4)</f>
        <v>-0.18294659516872702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-0.0012660866846321507</v>
      </c>
      <c r="C115">
        <f>C75*10000/C62</f>
        <v>-0.0021748962379692814</v>
      </c>
      <c r="D115">
        <f>D75*10000/D62</f>
        <v>0.0011701032472618779</v>
      </c>
      <c r="E115">
        <f>E75*10000/E62</f>
        <v>0.0016621197331615387</v>
      </c>
      <c r="F115">
        <f>F75*10000/F62</f>
        <v>0.0004389067328010333</v>
      </c>
      <c r="G115">
        <f>AVERAGE(C115:E115)</f>
        <v>0.0002191089141513784</v>
      </c>
      <c r="H115">
        <f>STDEV(C115:E115)</f>
        <v>0.0020878135828862835</v>
      </c>
      <c r="I115">
        <f>(B115*B4+C115*C4+D115*D4+E115*E4+F115*F4)/SUM(B4:F4)</f>
        <v>3.3184888413093945E-05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105.22918036957768</v>
      </c>
      <c r="C122">
        <f>C82*10000/C62</f>
        <v>72.30040557041647</v>
      </c>
      <c r="D122">
        <f>D82*10000/D62</f>
        <v>-6.529952777305247</v>
      </c>
      <c r="E122">
        <f>E82*10000/E62</f>
        <v>-60.037410733899144</v>
      </c>
      <c r="F122">
        <f>F82*10000/F62</f>
        <v>-124.94719698368422</v>
      </c>
      <c r="G122">
        <f>AVERAGE(C122:E122)</f>
        <v>1.9110140197373628</v>
      </c>
      <c r="H122">
        <f>STDEV(C122:E122)</f>
        <v>66.57147922646963</v>
      </c>
      <c r="I122">
        <f>(B122*B4+C122*C4+D122*D4+E122*E4+F122*F4)/SUM(B4:F4)</f>
        <v>-0.07363937290960004</v>
      </c>
    </row>
    <row r="123" spans="1:9" ht="12.75">
      <c r="A123" t="s">
        <v>82</v>
      </c>
      <c r="B123">
        <f>B83*10000/B62</f>
        <v>-0.11479458702912244</v>
      </c>
      <c r="C123">
        <f>C83*10000/C62</f>
        <v>1.3402160770153577</v>
      </c>
      <c r="D123">
        <f>D83*10000/D62</f>
        <v>-1.6833038288685314</v>
      </c>
      <c r="E123">
        <f>E83*10000/E62</f>
        <v>-0.33475285241095215</v>
      </c>
      <c r="F123">
        <f>F83*10000/F62</f>
        <v>7.763539006817411</v>
      </c>
      <c r="G123">
        <f>AVERAGE(C123:E123)</f>
        <v>-0.22594686808804196</v>
      </c>
      <c r="H123">
        <f>STDEV(C123:E123)</f>
        <v>1.5146937683860022</v>
      </c>
      <c r="I123">
        <f>(B123*B4+C123*C4+D123*D4+E123*E4+F123*F4)/SUM(B4:F4)</f>
        <v>0.8577912998576536</v>
      </c>
    </row>
    <row r="124" spans="1:9" ht="12.75">
      <c r="A124" t="s">
        <v>83</v>
      </c>
      <c r="B124">
        <f>B84*10000/B62</f>
        <v>1.0732389480034235</v>
      </c>
      <c r="C124">
        <f>C84*10000/C62</f>
        <v>2.153274524050063</v>
      </c>
      <c r="D124">
        <f>D84*10000/D62</f>
        <v>0.4436995127263367</v>
      </c>
      <c r="E124">
        <f>E84*10000/E62</f>
        <v>1.3059759012493382</v>
      </c>
      <c r="F124">
        <f>F84*10000/F62</f>
        <v>3.240946510184287</v>
      </c>
      <c r="G124">
        <f>AVERAGE(C124:E124)</f>
        <v>1.300983312675246</v>
      </c>
      <c r="H124">
        <f>STDEV(C124:E124)</f>
        <v>0.8547984407397649</v>
      </c>
      <c r="I124">
        <f>(B124*B4+C124*C4+D124*D4+E124*E4+F124*F4)/SUM(B4:F4)</f>
        <v>1.5273181329063543</v>
      </c>
    </row>
    <row r="125" spans="1:9" ht="12.75">
      <c r="A125" t="s">
        <v>84</v>
      </c>
      <c r="B125">
        <f>B85*10000/B62</f>
        <v>0.41463018278447855</v>
      </c>
      <c r="C125">
        <f>C85*10000/C62</f>
        <v>1.3541779229326072</v>
      </c>
      <c r="D125">
        <f>D85*10000/D62</f>
        <v>0.41547378143675173</v>
      </c>
      <c r="E125">
        <f>E85*10000/E62</f>
        <v>0.5135019700933419</v>
      </c>
      <c r="F125">
        <f>F85*10000/F62</f>
        <v>-1.4824072054489645</v>
      </c>
      <c r="G125">
        <f>AVERAGE(C125:E125)</f>
        <v>0.7610512248209003</v>
      </c>
      <c r="H125">
        <f>STDEV(C125:E125)</f>
        <v>0.51599597038397</v>
      </c>
      <c r="I125">
        <f>(B125*B4+C125*C4+D125*D4+E125*E4+F125*F4)/SUM(B4:F4)</f>
        <v>0.4112414773573104</v>
      </c>
    </row>
    <row r="126" spans="1:9" ht="12.75">
      <c r="A126" t="s">
        <v>85</v>
      </c>
      <c r="B126">
        <f>B86*10000/B62</f>
        <v>1.234215856161477</v>
      </c>
      <c r="C126">
        <f>C86*10000/C62</f>
        <v>1.5602584599992164</v>
      </c>
      <c r="D126">
        <f>D86*10000/D62</f>
        <v>0.8453712456086568</v>
      </c>
      <c r="E126">
        <f>E86*10000/E62</f>
        <v>0.5797132713583343</v>
      </c>
      <c r="F126">
        <f>F86*10000/F62</f>
        <v>1.6547015891405858</v>
      </c>
      <c r="G126">
        <f>AVERAGE(C126:E126)</f>
        <v>0.9951143256554026</v>
      </c>
      <c r="H126">
        <f>STDEV(C126:E126)</f>
        <v>0.5071335714169496</v>
      </c>
      <c r="I126">
        <f>(B126*B4+C126*C4+D126*D4+E126*E4+F126*F4)/SUM(B4:F4)</f>
        <v>1.1179221639211112</v>
      </c>
    </row>
    <row r="127" spans="1:9" ht="12.75">
      <c r="A127" t="s">
        <v>86</v>
      </c>
      <c r="B127">
        <f>B87*10000/B62</f>
        <v>-0.31709415807406177</v>
      </c>
      <c r="C127">
        <f>C87*10000/C62</f>
        <v>0.01910342611869918</v>
      </c>
      <c r="D127">
        <f>D87*10000/D62</f>
        <v>-0.1717487311925778</v>
      </c>
      <c r="E127">
        <f>E87*10000/E62</f>
        <v>-0.13472355052946416</v>
      </c>
      <c r="F127">
        <f>F87*10000/F62</f>
        <v>0.46199987576771</v>
      </c>
      <c r="G127">
        <f>AVERAGE(C127:E127)</f>
        <v>-0.0957896185344476</v>
      </c>
      <c r="H127">
        <f>STDEV(C127:E127)</f>
        <v>0.10120782965283137</v>
      </c>
      <c r="I127">
        <f>(B127*B4+C127*C4+D127*D4+E127*E4+F127*F4)/SUM(B4:F4)</f>
        <v>-0.05328462834396024</v>
      </c>
    </row>
    <row r="128" spans="1:9" ht="12.75">
      <c r="A128" t="s">
        <v>87</v>
      </c>
      <c r="B128">
        <f>B88*10000/B62</f>
        <v>0.11694784093142693</v>
      </c>
      <c r="C128">
        <f>C88*10000/C62</f>
        <v>0.4690027046575566</v>
      </c>
      <c r="D128">
        <f>D88*10000/D62</f>
        <v>0.2009555271657422</v>
      </c>
      <c r="E128">
        <f>E88*10000/E62</f>
        <v>0.16442050517765655</v>
      </c>
      <c r="F128">
        <f>F88*10000/F62</f>
        <v>0.369449062622991</v>
      </c>
      <c r="G128">
        <f>AVERAGE(C128:E128)</f>
        <v>0.27812624566698513</v>
      </c>
      <c r="H128">
        <f>STDEV(C128:E128)</f>
        <v>0.1663101587561684</v>
      </c>
      <c r="I128">
        <f>(B128*B4+C128*C4+D128*D4+E128*E4+F128*F4)/SUM(B4:F4)</f>
        <v>0.26702126612339</v>
      </c>
    </row>
    <row r="129" spans="1:9" ht="12.75">
      <c r="A129" t="s">
        <v>88</v>
      </c>
      <c r="B129">
        <f>B89*10000/B62</f>
        <v>0.15218025655334172</v>
      </c>
      <c r="C129">
        <f>C89*10000/C62</f>
        <v>-0.0026996210630668275</v>
      </c>
      <c r="D129">
        <f>D89*10000/D62</f>
        <v>0.0725846378954155</v>
      </c>
      <c r="E129">
        <f>E89*10000/E62</f>
        <v>0.12252012616027286</v>
      </c>
      <c r="F129">
        <f>F89*10000/F62</f>
        <v>-0.024180397169218663</v>
      </c>
      <c r="G129">
        <f>AVERAGE(C129:E129)</f>
        <v>0.06413504766420718</v>
      </c>
      <c r="H129">
        <f>STDEV(C129:E129)</f>
        <v>0.0630360448868405</v>
      </c>
      <c r="I129">
        <f>(B129*B4+C129*C4+D129*D4+E129*E4+F129*F4)/SUM(B4:F4)</f>
        <v>0.06507160597007174</v>
      </c>
    </row>
    <row r="130" spans="1:9" ht="12.75">
      <c r="A130" t="s">
        <v>89</v>
      </c>
      <c r="B130">
        <f>B90*10000/B62</f>
        <v>0.14428464704787033</v>
      </c>
      <c r="C130">
        <f>C90*10000/C62</f>
        <v>0.13052533702600827</v>
      </c>
      <c r="D130">
        <f>D90*10000/D62</f>
        <v>0.035045377154776354</v>
      </c>
      <c r="E130">
        <f>E90*10000/E62</f>
        <v>-0.003797074528838018</v>
      </c>
      <c r="F130">
        <f>F90*10000/F62</f>
        <v>0.35879588835121645</v>
      </c>
      <c r="G130">
        <f>AVERAGE(C130:E130)</f>
        <v>0.05392454655064887</v>
      </c>
      <c r="H130">
        <f>STDEV(C130:E130)</f>
        <v>0.06912267963039276</v>
      </c>
      <c r="I130">
        <f>(B130*B4+C130*C4+D130*D4+E130*E4+F130*F4)/SUM(B4:F4)</f>
        <v>0.10774691558290757</v>
      </c>
    </row>
    <row r="131" spans="1:9" ht="12.75">
      <c r="A131" t="s">
        <v>90</v>
      </c>
      <c r="B131">
        <f>B91*10000/B62</f>
        <v>-0.0026323990906620114</v>
      </c>
      <c r="C131">
        <f>C91*10000/C62</f>
        <v>-0.025982661968851437</v>
      </c>
      <c r="D131">
        <f>D91*10000/D62</f>
        <v>0.021853060495447</v>
      </c>
      <c r="E131">
        <f>E91*10000/E62</f>
        <v>0.004415702224207507</v>
      </c>
      <c r="F131">
        <f>F91*10000/F62</f>
        <v>0.004569866771492575</v>
      </c>
      <c r="G131">
        <f>AVERAGE(C131:E131)</f>
        <v>9.536691693435666E-05</v>
      </c>
      <c r="H131">
        <f>STDEV(C131:E131)</f>
        <v>0.024208739306205103</v>
      </c>
      <c r="I131">
        <f>(B131*B4+C131*C4+D131*D4+E131*E4+F131*F4)/SUM(B4:F4)</f>
        <v>0.00029500180207296466</v>
      </c>
    </row>
    <row r="132" spans="1:9" ht="12.75">
      <c r="A132" t="s">
        <v>91</v>
      </c>
      <c r="B132">
        <f>B92*10000/B62</f>
        <v>0.003141913819026944</v>
      </c>
      <c r="C132">
        <f>C92*10000/C62</f>
        <v>0.04329803451689624</v>
      </c>
      <c r="D132">
        <f>D92*10000/D62</f>
        <v>0.041599318596776486</v>
      </c>
      <c r="E132">
        <f>E92*10000/E62</f>
        <v>0.014168865038287326</v>
      </c>
      <c r="F132">
        <f>F92*10000/F62</f>
        <v>0.05021819993701956</v>
      </c>
      <c r="G132">
        <f>AVERAGE(C132:E132)</f>
        <v>0.033022072717320015</v>
      </c>
      <c r="H132">
        <f>STDEV(C132:E132)</f>
        <v>0.01634943389802443</v>
      </c>
      <c r="I132">
        <f>(B132*B4+C132*C4+D132*D4+E132*E4+F132*F4)/SUM(B4:F4)</f>
        <v>0.03099571738482467</v>
      </c>
    </row>
    <row r="133" spans="1:9" ht="12.75">
      <c r="A133" t="s">
        <v>92</v>
      </c>
      <c r="B133">
        <f>B93*10000/B62</f>
        <v>0.08856334290375814</v>
      </c>
      <c r="C133">
        <f>C93*10000/C62</f>
        <v>0.06732965661643592</v>
      </c>
      <c r="D133">
        <f>D93*10000/D62</f>
        <v>0.08402462340102172</v>
      </c>
      <c r="E133">
        <f>E93*10000/E62</f>
        <v>0.08772068052378015</v>
      </c>
      <c r="F133">
        <f>F93*10000/F62</f>
        <v>0.05094539833350876</v>
      </c>
      <c r="G133">
        <f>AVERAGE(C133:E133)</f>
        <v>0.07969165351374594</v>
      </c>
      <c r="H133">
        <f>STDEV(C133:E133)</f>
        <v>0.010864135263816358</v>
      </c>
      <c r="I133">
        <f>(B133*B4+C133*C4+D133*D4+E133*E4+F133*F4)/SUM(B4:F4)</f>
        <v>0.07713356767000408</v>
      </c>
    </row>
    <row r="134" spans="1:9" ht="12.75">
      <c r="A134" t="s">
        <v>93</v>
      </c>
      <c r="B134">
        <f>B94*10000/B62</f>
        <v>-0.016803515329600796</v>
      </c>
      <c r="C134">
        <f>C94*10000/C62</f>
        <v>-0.00496244526316416</v>
      </c>
      <c r="D134">
        <f>D94*10000/D62</f>
        <v>0.0020641066368668522</v>
      </c>
      <c r="E134">
        <f>E94*10000/E62</f>
        <v>0.0009544540698337781</v>
      </c>
      <c r="F134">
        <f>F94*10000/F62</f>
        <v>-0.01708383183606196</v>
      </c>
      <c r="G134">
        <f>AVERAGE(C134:E134)</f>
        <v>-0.0006479615188211765</v>
      </c>
      <c r="H134">
        <f>STDEV(C134:E134)</f>
        <v>0.0037774210369021168</v>
      </c>
      <c r="I134">
        <f>(B134*B4+C134*C4+D134*D4+E134*E4+F134*F4)/SUM(B4:F4)</f>
        <v>-0.005182990408952151</v>
      </c>
    </row>
    <row r="135" spans="1:9" ht="12.75">
      <c r="A135" t="s">
        <v>94</v>
      </c>
      <c r="B135">
        <f>B95*10000/B62</f>
        <v>0.001480185462199791</v>
      </c>
      <c r="C135">
        <f>C95*10000/C62</f>
        <v>-0.003259123362525443</v>
      </c>
      <c r="D135">
        <f>D95*10000/D62</f>
        <v>0.002399886711152083</v>
      </c>
      <c r="E135">
        <f>E95*10000/E62</f>
        <v>0.0010981621630000917</v>
      </c>
      <c r="F135">
        <f>F95*10000/F62</f>
        <v>0.0023227088531982036</v>
      </c>
      <c r="G135">
        <f>AVERAGE(C135:E135)</f>
        <v>7.964183720891057E-05</v>
      </c>
      <c r="H135">
        <f>STDEV(C135:E135)</f>
        <v>0.0029638043953731596</v>
      </c>
      <c r="I135">
        <f>(B135*B4+C135*C4+D135*D4+E135*E4+F135*F4)/SUM(B4:F4)</f>
        <v>0.0005816330533386478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2004-07-05T06:45:08Z</cp:lastPrinted>
  <dcterms:created xsi:type="dcterms:W3CDTF">2004-07-05T06:45:08Z</dcterms:created>
  <dcterms:modified xsi:type="dcterms:W3CDTF">2004-07-05T11:26:31Z</dcterms:modified>
  <cp:category/>
  <cp:version/>
  <cp:contentType/>
  <cp:contentStatus/>
</cp:coreProperties>
</file>