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60" yWindow="255" windowWidth="14940" windowHeight="9150" firstSheet="1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<sst xmlns="http://schemas.openxmlformats.org/spreadsheetml/2006/main" count="202" uniqueCount="97">
  <si>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Fri 09/07/2004       08:42:15</t>
  </si>
  <si>
    <t>LISSNER</t>
  </si>
  <si>
    <t>HCMQAP278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</si>
  <si>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</si>
  <si>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</si>
  <si>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</si>
  <si>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</si>
  <si>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</si>
  <si>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</si>
  <si>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</si>
  <si>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</si>
  <si>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</si>
  <si>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</si>
  <si>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</si>
  <si>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</si>
  <si>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</si>
  <si>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</si>
  <si>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</si>
  <si>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</si>
  <si>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</si>
  <si>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</si>
  <si>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</si>
  <si>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</si>
  <si>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</si>
  <si>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</si>
  <si>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</si>
  <si>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</si>
  <si>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</si>
  <si>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</si>
  <si>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</si>
  <si>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</si>
  <si>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</si>
  <si>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</si>
  <si>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</si>
  <si>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</si>
  <si>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</si>
  <si>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</si>
  <si>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</si>
  <si>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</si>
  <si>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</si>
  <si>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</si>
  <si>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</si>
  <si>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</si>
  <si>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</si>
  <si>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</si>
  <si>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</si>
  <si>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</si>
  <si>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</si>
  <si>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</si>
  <si>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</si>
  <si>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ACCEPTED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</si>
  <si>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</si>
  <si>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</si>
  <si>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</si>
  <si>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</si>
  <si>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</si>
  <si>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ACCEPTED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</si>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</sst>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Result_HCMQAP!$B$8:$F$8</c:f>
              <c:numCache>
                <c:ptCount val="5"/>
                <c:pt idx="0">
                  <c:v>3.373312</c:v>
                </c:pt>
                <c:pt idx="1">
                  <c:v>1.298297</c:v>
                </c:pt>
                <c:pt idx="2">
                  <c:v>1.783767</c:v>
                </c:pt>
                <c:pt idx="3">
                  <c:v>4.521946</c:v>
                </c:pt>
                <c:pt idx="4">
                  <c:v>-0.2331347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Result_HCMQAP!$B$23:$F$23</c:f>
              <c:numCache>
                <c:ptCount val="5"/>
                <c:pt idx="0">
                  <c:v>-1.360105</c:v>
                </c:pt>
                <c:pt idx="1">
                  <c:v>-1.316172</c:v>
                </c:pt>
                <c:pt idx="2">
                  <c:v>-0.5124915</c:v>
                </c:pt>
                <c:pt idx="3">
                  <c:v>2.595346</c:v>
                </c:pt>
                <c:pt idx="4">
                  <c:v>9.511211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Result_HCMQAP!$B$11:$F$11</c:f>
              <c:numCache>
                <c:ptCount val="5"/>
                <c:pt idx="0">
                  <c:v>2.311371</c:v>
                </c:pt>
                <c:pt idx="1">
                  <c:v>2.169733</c:v>
                </c:pt>
                <c:pt idx="2">
                  <c:v>1.971989</c:v>
                </c:pt>
                <c:pt idx="3">
                  <c:v>2.028363</c:v>
                </c:pt>
                <c:pt idx="4">
                  <c:v>13.564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Result_HCMQAP!$B$26:$F$26</c:f>
              <c:numCache>
                <c:ptCount val="5"/>
                <c:pt idx="0">
                  <c:v>1.186414</c:v>
                </c:pt>
                <c:pt idx="1">
                  <c:v>1.032271</c:v>
                </c:pt>
                <c:pt idx="2">
                  <c:v>0.3515271</c:v>
                </c:pt>
                <c:pt idx="3">
                  <c:v>-0.0118294</c:v>
                </c:pt>
                <c:pt idx="4">
                  <c:v>2.186221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Result_HCMQAP!$B$9:$F$9</c:f>
              <c:numCache>
                <c:ptCount val="5"/>
                <c:pt idx="0">
                  <c:v>-0.3773238</c:v>
                </c:pt>
                <c:pt idx="1">
                  <c:v>0.3691179</c:v>
                </c:pt>
                <c:pt idx="2">
                  <c:v>0.3026704</c:v>
                </c:pt>
                <c:pt idx="3">
                  <c:v>0.0277359</c:v>
                </c:pt>
                <c:pt idx="4">
                  <c:v>-1.897819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Result_HCMQAP!$B$24:$F$24</c:f>
              <c:numCache>
                <c:ptCount val="5"/>
                <c:pt idx="0">
                  <c:v>0.863028</c:v>
                </c:pt>
                <c:pt idx="1">
                  <c:v>0.5974719</c:v>
                </c:pt>
                <c:pt idx="2">
                  <c:v>0.4866665</c:v>
                </c:pt>
                <c:pt idx="3">
                  <c:v>3.590291</c:v>
                </c:pt>
                <c:pt idx="4">
                  <c:v>2.11102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Result_HCMQAP!$B$10:$F$10</c:f>
              <c:numCache>
                <c:ptCount val="5"/>
                <c:pt idx="0">
                  <c:v>-0.9064077</c:v>
                </c:pt>
                <c:pt idx="1">
                  <c:v>-0.8477055</c:v>
                </c:pt>
                <c:pt idx="2">
                  <c:v>-0.561099</c:v>
                </c:pt>
                <c:pt idx="3">
                  <c:v>-1.535044</c:v>
                </c:pt>
                <c:pt idx="4">
                  <c:v>-0.5493515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Result_HCMQAP!$B$25:$F$25</c:f>
              <c:numCache>
                <c:ptCount val="5"/>
                <c:pt idx="0">
                  <c:v>-0.05246863</c:v>
                </c:pt>
                <c:pt idx="1">
                  <c:v>-0.5948463</c:v>
                </c:pt>
                <c:pt idx="2">
                  <c:v>-0.3910628</c:v>
                </c:pt>
                <c:pt idx="3">
                  <c:v>0.8075545</c:v>
                </c:pt>
                <c:pt idx="4">
                  <c:v>-1.075916</c:v>
                </c:pt>
              </c:numCache>
            </c:numRef>
          </c:val>
          <c:smooth val="0"/>
        </c:ser>
        <c:marker val="1"/>
        <c:axId val="10619676"/>
        <c:axId val="28468221"/>
      </c:lineChart>
      <c:catAx>
        <c:axId val="1061967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8468221"/>
        <c:crosses val="autoZero"/>
        <c:auto val="1"/>
        <c:lblOffset val="100"/>
        <c:noMultiLvlLbl val="0"/>
      </c:catAx>
      <c:valAx>
        <c:axId val="28468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1061967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44</xdr:row>
      <xdr:rowOff>57150</xdr:rowOff>
    </xdr:from>
    <xdr:to>
      <xdr:col>6</xdr:col>
      <xdr:colOff>485775</xdr:colOff>
      <xdr:row>64</xdr:row>
      <xdr:rowOff>66675</xdr:rowOff>
    </xdr:to>
    <xdr:graphicFrame>
      <xdr:nvGraphicFramePr>
        <xdr:cNvPr id="1" name="Chart 1"/>
        <xdr:cNvGraphicFramePr/>
      </xdr:nvGraphicFramePr>
      <xdr:xfrm>
        <a:off x="171450" y="6848475"/>
        <a:ext cx="53816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-0.00226</v>
      </c>
      <c r="C4" s="13">
        <v>-0.003752</v>
      </c>
      <c r="D4" s="13">
        <v>-0.003751</v>
      </c>
      <c r="E4" s="13">
        <v>-0.003752</v>
      </c>
      <c r="F4" s="24">
        <v>-0.002083</v>
      </c>
      <c r="G4" s="34">
        <v>-0.011696</v>
      </c>
    </row>
    <row r="5" spans="1:7" ht="12.75" thickBot="1">
      <c r="A5" s="44" t="s">
        <v>13</v>
      </c>
      <c r="B5" s="45">
        <v>6.853573</v>
      </c>
      <c r="C5" s="46">
        <v>2.91631</v>
      </c>
      <c r="D5" s="46">
        <v>-0.536426</v>
      </c>
      <c r="E5" s="46">
        <v>-3.44742</v>
      </c>
      <c r="F5" s="47">
        <v>-5.435883</v>
      </c>
      <c r="G5" s="48">
        <v>5.994063</v>
      </c>
    </row>
    <row r="6" spans="1:7" ht="12.75" thickTop="1">
      <c r="A6" s="6" t="s">
        <v>14</v>
      </c>
      <c r="B6" s="39">
        <v>120.3992</v>
      </c>
      <c r="C6" s="40">
        <v>-82.40062</v>
      </c>
      <c r="D6" s="40">
        <v>-51.41378</v>
      </c>
      <c r="E6" s="40">
        <v>50.37932</v>
      </c>
      <c r="F6" s="41">
        <v>19.64496</v>
      </c>
      <c r="G6" s="42">
        <v>-0.003754309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3.373312</v>
      </c>
      <c r="C8" s="14">
        <v>1.298297</v>
      </c>
      <c r="D8" s="14">
        <v>1.783767</v>
      </c>
      <c r="E8" s="14">
        <v>4.521946</v>
      </c>
      <c r="F8" s="25">
        <v>-0.2331347</v>
      </c>
      <c r="G8" s="35">
        <v>2.286581</v>
      </c>
    </row>
    <row r="9" spans="1:7" ht="12">
      <c r="A9" s="20" t="s">
        <v>17</v>
      </c>
      <c r="B9" s="29">
        <v>-0.3773238</v>
      </c>
      <c r="C9" s="14">
        <v>0.3691179</v>
      </c>
      <c r="D9" s="14">
        <v>0.3026704</v>
      </c>
      <c r="E9" s="14">
        <v>0.0277359</v>
      </c>
      <c r="F9" s="25">
        <v>-1.897819</v>
      </c>
      <c r="G9" s="35">
        <v>-0.1397798</v>
      </c>
    </row>
    <row r="10" spans="1:7" ht="12">
      <c r="A10" s="20" t="s">
        <v>18</v>
      </c>
      <c r="B10" s="29">
        <v>-0.9064077</v>
      </c>
      <c r="C10" s="14">
        <v>-0.8477055</v>
      </c>
      <c r="D10" s="14">
        <v>-0.561099</v>
      </c>
      <c r="E10" s="14">
        <v>-1.535044</v>
      </c>
      <c r="F10" s="25">
        <v>-0.5493515</v>
      </c>
      <c r="G10" s="35">
        <v>-0.9127703</v>
      </c>
    </row>
    <row r="11" spans="1:7" ht="12">
      <c r="A11" s="21" t="s">
        <v>19</v>
      </c>
      <c r="B11" s="31">
        <v>2.311371</v>
      </c>
      <c r="C11" s="16">
        <v>2.169733</v>
      </c>
      <c r="D11" s="16">
        <v>1.971989</v>
      </c>
      <c r="E11" s="16">
        <v>2.028363</v>
      </c>
      <c r="F11" s="27">
        <v>13.564</v>
      </c>
      <c r="G11" s="37">
        <v>3.630348</v>
      </c>
    </row>
    <row r="12" spans="1:7" ht="12">
      <c r="A12" s="20" t="s">
        <v>20</v>
      </c>
      <c r="B12" s="29">
        <v>-0.004595665</v>
      </c>
      <c r="C12" s="14">
        <v>-0.279922</v>
      </c>
      <c r="D12" s="14">
        <v>-0.1793632</v>
      </c>
      <c r="E12" s="14">
        <v>-0.1243241</v>
      </c>
      <c r="F12" s="25">
        <v>-0.4768886</v>
      </c>
      <c r="G12" s="35">
        <v>-0.2047155</v>
      </c>
    </row>
    <row r="13" spans="1:7" ht="12">
      <c r="A13" s="20" t="s">
        <v>21</v>
      </c>
      <c r="B13" s="29">
        <v>-0.3255731</v>
      </c>
      <c r="C13" s="14">
        <v>-0.07241145</v>
      </c>
      <c r="D13" s="14">
        <v>-0.1160472</v>
      </c>
      <c r="E13" s="14">
        <v>-0.2158377</v>
      </c>
      <c r="F13" s="25">
        <v>-0.1389951</v>
      </c>
      <c r="G13" s="35">
        <v>-0.1629428</v>
      </c>
    </row>
    <row r="14" spans="1:7" ht="12">
      <c r="A14" s="20" t="s">
        <v>22</v>
      </c>
      <c r="B14" s="29">
        <v>-0.1144185</v>
      </c>
      <c r="C14" s="14">
        <v>0.01194009</v>
      </c>
      <c r="D14" s="14">
        <v>-0.0165316</v>
      </c>
      <c r="E14" s="14">
        <v>-0.06589994</v>
      </c>
      <c r="F14" s="25">
        <v>0.1289874</v>
      </c>
      <c r="G14" s="35">
        <v>-0.01630319</v>
      </c>
    </row>
    <row r="15" spans="1:7" ht="12">
      <c r="A15" s="21" t="s">
        <v>23</v>
      </c>
      <c r="B15" s="31">
        <v>-0.3578652</v>
      </c>
      <c r="C15" s="16">
        <v>-0.09699816</v>
      </c>
      <c r="D15" s="16">
        <v>-0.0583646</v>
      </c>
      <c r="E15" s="16">
        <v>-0.1054914</v>
      </c>
      <c r="F15" s="27">
        <v>-0.3523021</v>
      </c>
      <c r="G15" s="37">
        <v>-0.1616194</v>
      </c>
    </row>
    <row r="16" spans="1:7" ht="12">
      <c r="A16" s="20" t="s">
        <v>24</v>
      </c>
      <c r="B16" s="29">
        <v>-0.03768622</v>
      </c>
      <c r="C16" s="14">
        <v>-0.05012526</v>
      </c>
      <c r="D16" s="14">
        <v>-0.06128464</v>
      </c>
      <c r="E16" s="14">
        <v>-0.07372421</v>
      </c>
      <c r="F16" s="25">
        <v>-0.06553625</v>
      </c>
      <c r="G16" s="35">
        <v>-0.05874084</v>
      </c>
    </row>
    <row r="17" spans="1:7" ht="12">
      <c r="A17" s="20" t="s">
        <v>25</v>
      </c>
      <c r="B17" s="29">
        <v>-0.03106115</v>
      </c>
      <c r="C17" s="14">
        <v>-0.01676574</v>
      </c>
      <c r="D17" s="14">
        <v>-0.01163801</v>
      </c>
      <c r="E17" s="14">
        <v>-0.01149785</v>
      </c>
      <c r="F17" s="25">
        <v>-0.0142382</v>
      </c>
      <c r="G17" s="35">
        <v>-0.0159922</v>
      </c>
    </row>
    <row r="18" spans="1:7" ht="12">
      <c r="A18" s="20" t="s">
        <v>26</v>
      </c>
      <c r="B18" s="29">
        <v>-0.003688514</v>
      </c>
      <c r="C18" s="14">
        <v>0.04854358</v>
      </c>
      <c r="D18" s="14">
        <v>0.05434302</v>
      </c>
      <c r="E18" s="14">
        <v>0.02714529</v>
      </c>
      <c r="F18" s="25">
        <v>0.002910303</v>
      </c>
      <c r="G18" s="35">
        <v>0.03114392</v>
      </c>
    </row>
    <row r="19" spans="1:7" ht="12">
      <c r="A19" s="21" t="s">
        <v>27</v>
      </c>
      <c r="B19" s="31">
        <v>-0.2016965</v>
      </c>
      <c r="C19" s="16">
        <v>-0.1912803</v>
      </c>
      <c r="D19" s="16">
        <v>-0.1969582</v>
      </c>
      <c r="E19" s="16">
        <v>-0.1996263</v>
      </c>
      <c r="F19" s="27">
        <v>-0.1396724</v>
      </c>
      <c r="G19" s="37">
        <v>-0.1892707</v>
      </c>
    </row>
    <row r="20" spans="1:7" ht="12.75" thickBot="1">
      <c r="A20" s="44" t="s">
        <v>28</v>
      </c>
      <c r="B20" s="45">
        <v>-0.003040891</v>
      </c>
      <c r="C20" s="46">
        <v>-0.002449527</v>
      </c>
      <c r="D20" s="46">
        <v>-0.008363301</v>
      </c>
      <c r="E20" s="46">
        <v>-0.003224199</v>
      </c>
      <c r="F20" s="47">
        <v>0.002165994</v>
      </c>
      <c r="G20" s="48">
        <v>-0.003528044</v>
      </c>
    </row>
    <row r="21" spans="1:7" ht="12.75" thickTop="1">
      <c r="A21" s="6" t="s">
        <v>29</v>
      </c>
      <c r="B21" s="39">
        <v>-12.74634</v>
      </c>
      <c r="C21" s="40">
        <v>46.35806</v>
      </c>
      <c r="D21" s="40">
        <v>47.0355</v>
      </c>
      <c r="E21" s="40">
        <v>-35.51068</v>
      </c>
      <c r="F21" s="41">
        <v>-90.36662</v>
      </c>
      <c r="G21" s="43">
        <v>0.008196285</v>
      </c>
    </row>
    <row r="22" spans="1:7" ht="12">
      <c r="A22" s="20" t="s">
        <v>30</v>
      </c>
      <c r="B22" s="29">
        <v>137.08</v>
      </c>
      <c r="C22" s="14">
        <v>58.32687</v>
      </c>
      <c r="D22" s="14">
        <v>-10.72852</v>
      </c>
      <c r="E22" s="14">
        <v>-68.9495</v>
      </c>
      <c r="F22" s="25">
        <v>-108.7219</v>
      </c>
      <c r="G22" s="36">
        <v>0</v>
      </c>
    </row>
    <row r="23" spans="1:7" ht="12">
      <c r="A23" s="20" t="s">
        <v>31</v>
      </c>
      <c r="B23" s="29">
        <v>-1.360105</v>
      </c>
      <c r="C23" s="14">
        <v>-1.316172</v>
      </c>
      <c r="D23" s="14">
        <v>-0.5124915</v>
      </c>
      <c r="E23" s="14">
        <v>2.595346</v>
      </c>
      <c r="F23" s="25">
        <v>9.511211</v>
      </c>
      <c r="G23" s="35">
        <v>1.257453</v>
      </c>
    </row>
    <row r="24" spans="1:7" ht="12">
      <c r="A24" s="20" t="s">
        <v>32</v>
      </c>
      <c r="B24" s="29">
        <v>0.863028</v>
      </c>
      <c r="C24" s="14">
        <v>0.5974719</v>
      </c>
      <c r="D24" s="14">
        <v>0.4866665</v>
      </c>
      <c r="E24" s="14">
        <v>3.590291</v>
      </c>
      <c r="F24" s="25">
        <v>2.11102</v>
      </c>
      <c r="G24" s="35">
        <v>1.531291</v>
      </c>
    </row>
    <row r="25" spans="1:7" ht="12">
      <c r="A25" s="20" t="s">
        <v>33</v>
      </c>
      <c r="B25" s="29">
        <v>-0.05246863</v>
      </c>
      <c r="C25" s="14">
        <v>-0.5948463</v>
      </c>
      <c r="D25" s="14">
        <v>-0.3910628</v>
      </c>
      <c r="E25" s="14">
        <v>0.8075545</v>
      </c>
      <c r="F25" s="25">
        <v>-1.075916</v>
      </c>
      <c r="G25" s="35">
        <v>-0.1941337</v>
      </c>
    </row>
    <row r="26" spans="1:7" ht="12">
      <c r="A26" s="21" t="s">
        <v>34</v>
      </c>
      <c r="B26" s="31">
        <v>1.186414</v>
      </c>
      <c r="C26" s="16">
        <v>1.032271</v>
      </c>
      <c r="D26" s="16">
        <v>0.3515271</v>
      </c>
      <c r="E26" s="16">
        <v>-0.0118294</v>
      </c>
      <c r="F26" s="27">
        <v>2.186221</v>
      </c>
      <c r="G26" s="37">
        <v>0.7936077</v>
      </c>
    </row>
    <row r="27" spans="1:7" ht="12">
      <c r="A27" s="20" t="s">
        <v>35</v>
      </c>
      <c r="B27" s="29">
        <v>0.2056091</v>
      </c>
      <c r="C27" s="14">
        <v>-0.08987384</v>
      </c>
      <c r="D27" s="14">
        <v>-0.03013491</v>
      </c>
      <c r="E27" s="14">
        <v>0.3721586</v>
      </c>
      <c r="F27" s="25">
        <v>0.5783883</v>
      </c>
      <c r="G27" s="35">
        <v>0.1676894</v>
      </c>
    </row>
    <row r="28" spans="1:7" ht="12">
      <c r="A28" s="20" t="s">
        <v>36</v>
      </c>
      <c r="B28" s="29">
        <v>0.1400386</v>
      </c>
      <c r="C28" s="14">
        <v>0.2233468</v>
      </c>
      <c r="D28" s="14">
        <v>0.4868576</v>
      </c>
      <c r="E28" s="14">
        <v>0.4636618</v>
      </c>
      <c r="F28" s="25">
        <v>0.3520729</v>
      </c>
      <c r="G28" s="35">
        <v>0.3496647</v>
      </c>
    </row>
    <row r="29" spans="1:7" ht="12">
      <c r="A29" s="20" t="s">
        <v>37</v>
      </c>
      <c r="B29" s="29">
        <v>0.0116635</v>
      </c>
      <c r="C29" s="14">
        <v>0.09933804</v>
      </c>
      <c r="D29" s="14">
        <v>-0.01315572</v>
      </c>
      <c r="E29" s="14">
        <v>0.0745013</v>
      </c>
      <c r="F29" s="25">
        <v>-0.1387549</v>
      </c>
      <c r="G29" s="35">
        <v>0.02181235</v>
      </c>
    </row>
    <row r="30" spans="1:7" ht="12">
      <c r="A30" s="21" t="s">
        <v>38</v>
      </c>
      <c r="B30" s="31">
        <v>0.1196283</v>
      </c>
      <c r="C30" s="16">
        <v>0.08299105</v>
      </c>
      <c r="D30" s="16">
        <v>0.1593877</v>
      </c>
      <c r="E30" s="16">
        <v>0.0934514</v>
      </c>
      <c r="F30" s="27">
        <v>0.2886909</v>
      </c>
      <c r="G30" s="37">
        <v>0.1366754</v>
      </c>
    </row>
    <row r="31" spans="1:7" ht="12">
      <c r="A31" s="20" t="s">
        <v>39</v>
      </c>
      <c r="B31" s="29">
        <v>0.006467854</v>
      </c>
      <c r="C31" s="14">
        <v>0.02657405</v>
      </c>
      <c r="D31" s="14">
        <v>-0.009737308</v>
      </c>
      <c r="E31" s="14">
        <v>-0.007026618</v>
      </c>
      <c r="F31" s="25">
        <v>0.02895025</v>
      </c>
      <c r="G31" s="35">
        <v>0.007169683</v>
      </c>
    </row>
    <row r="32" spans="1:7" ht="12">
      <c r="A32" s="20" t="s">
        <v>40</v>
      </c>
      <c r="B32" s="29">
        <v>0.03868873</v>
      </c>
      <c r="C32" s="14">
        <v>0.03435457</v>
      </c>
      <c r="D32" s="14">
        <v>0.07991588</v>
      </c>
      <c r="E32" s="14">
        <v>0.05209205</v>
      </c>
      <c r="F32" s="25">
        <v>0.05598325</v>
      </c>
      <c r="G32" s="35">
        <v>0.05309749</v>
      </c>
    </row>
    <row r="33" spans="1:7" ht="12">
      <c r="A33" s="20" t="s">
        <v>41</v>
      </c>
      <c r="B33" s="29">
        <v>0.1043073</v>
      </c>
      <c r="C33" s="14">
        <v>0.09987107</v>
      </c>
      <c r="D33" s="14">
        <v>0.09291566</v>
      </c>
      <c r="E33" s="14">
        <v>0.115526</v>
      </c>
      <c r="F33" s="25">
        <v>0.06708127</v>
      </c>
      <c r="G33" s="35">
        <v>0.0982234</v>
      </c>
    </row>
    <row r="34" spans="1:7" ht="12">
      <c r="A34" s="21" t="s">
        <v>42</v>
      </c>
      <c r="B34" s="31">
        <v>-0.01271275</v>
      </c>
      <c r="C34" s="16">
        <v>-0.005666252</v>
      </c>
      <c r="D34" s="16">
        <v>0.01226713</v>
      </c>
      <c r="E34" s="16">
        <v>0.007823651</v>
      </c>
      <c r="F34" s="27">
        <v>-0.01723537</v>
      </c>
      <c r="G34" s="37">
        <v>-0.0006468886</v>
      </c>
    </row>
    <row r="35" spans="1:7" ht="12.75" thickBot="1">
      <c r="A35" s="22" t="s">
        <v>43</v>
      </c>
      <c r="B35" s="32">
        <v>-0.008127571</v>
      </c>
      <c r="C35" s="17">
        <v>-0.003137634</v>
      </c>
      <c r="D35" s="17">
        <v>-0.001911128</v>
      </c>
      <c r="E35" s="17">
        <v>-0.005694968</v>
      </c>
      <c r="F35" s="28">
        <v>0.003072232</v>
      </c>
      <c r="G35" s="38">
        <v>-0.003350811</v>
      </c>
    </row>
    <row r="36" spans="1:7" ht="12">
      <c r="A36" s="4" t="s">
        <v>44</v>
      </c>
      <c r="B36" s="3">
        <v>23.44666</v>
      </c>
      <c r="C36" s="3">
        <v>23.44055</v>
      </c>
      <c r="D36" s="3">
        <v>23.4436</v>
      </c>
      <c r="E36" s="3">
        <v>23.4375</v>
      </c>
      <c r="F36" s="3">
        <v>23.4375</v>
      </c>
      <c r="G36" s="3"/>
    </row>
    <row r="37" spans="1:6" ht="12">
      <c r="A37" s="4" t="s">
        <v>45</v>
      </c>
      <c r="B37" s="2">
        <v>-0.3718058</v>
      </c>
      <c r="C37" s="2">
        <v>-0.3438314</v>
      </c>
      <c r="D37" s="2">
        <v>-0.3194173</v>
      </c>
      <c r="E37" s="2">
        <v>-0.298055</v>
      </c>
      <c r="F37" s="2">
        <v>-0.2807617</v>
      </c>
    </row>
    <row r="38" spans="1:7" ht="12">
      <c r="A38" s="4" t="s">
        <v>52</v>
      </c>
      <c r="B38" s="2">
        <v>-0.0002043433</v>
      </c>
      <c r="C38" s="2">
        <v>0.0001396166</v>
      </c>
      <c r="D38" s="2">
        <v>8.748911E-05</v>
      </c>
      <c r="E38" s="2">
        <v>-8.605698E-05</v>
      </c>
      <c r="F38" s="2">
        <v>-3.506251E-05</v>
      </c>
      <c r="G38" s="2">
        <v>0.0003248092</v>
      </c>
    </row>
    <row r="39" spans="1:7" ht="12.75" thickBot="1">
      <c r="A39" s="4" t="s">
        <v>53</v>
      </c>
      <c r="B39" s="2">
        <v>2.446992E-05</v>
      </c>
      <c r="C39" s="2">
        <v>-7.962305E-05</v>
      </c>
      <c r="D39" s="2">
        <v>-7.986649E-05</v>
      </c>
      <c r="E39" s="2">
        <v>5.977479E-05</v>
      </c>
      <c r="F39" s="2">
        <v>0.000153242</v>
      </c>
      <c r="G39" s="2">
        <v>0.0009627255</v>
      </c>
    </row>
    <row r="40" spans="2:5" ht="12.75" thickBot="1">
      <c r="B40" s="7" t="s">
        <v>46</v>
      </c>
      <c r="C40" s="8">
        <v>-0.003751</v>
      </c>
      <c r="D40" s="18" t="s">
        <v>47</v>
      </c>
      <c r="E40" s="9">
        <v>3.117779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2.57421875" style="0" bestFit="1" customWidth="1"/>
    <col min="4" max="4" width="13.7109375" style="0" bestFit="1" customWidth="1"/>
    <col min="5" max="5" width="17.85156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</v>
      </c>
      <c r="C4">
        <v>0.003752</v>
      </c>
      <c r="D4">
        <v>0.003751</v>
      </c>
      <c r="E4">
        <v>0.003752</v>
      </c>
      <c r="F4">
        <v>0.002083</v>
      </c>
      <c r="G4">
        <v>0.011696</v>
      </c>
    </row>
    <row r="5" spans="1:7" ht="12.75">
      <c r="A5" t="s">
        <v>13</v>
      </c>
      <c r="B5">
        <v>6.853573</v>
      </c>
      <c r="C5">
        <v>2.91631</v>
      </c>
      <c r="D5">
        <v>-0.536426</v>
      </c>
      <c r="E5">
        <v>-3.44742</v>
      </c>
      <c r="F5">
        <v>-5.435883</v>
      </c>
      <c r="G5">
        <v>5.994063</v>
      </c>
    </row>
    <row r="6" spans="1:7" ht="12.75">
      <c r="A6" t="s">
        <v>14</v>
      </c>
      <c r="B6" s="49">
        <v>120.3992</v>
      </c>
      <c r="C6" s="49">
        <v>-82.40062</v>
      </c>
      <c r="D6" s="49">
        <v>-51.41378</v>
      </c>
      <c r="E6" s="49">
        <v>50.37932</v>
      </c>
      <c r="F6" s="49">
        <v>19.64496</v>
      </c>
      <c r="G6" s="49">
        <v>-0.003754309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3.373312</v>
      </c>
      <c r="C8" s="49">
        <v>1.298297</v>
      </c>
      <c r="D8" s="49">
        <v>1.783767</v>
      </c>
      <c r="E8" s="49">
        <v>4.521946</v>
      </c>
      <c r="F8" s="49">
        <v>-0.2331347</v>
      </c>
      <c r="G8" s="49">
        <v>2.286581</v>
      </c>
    </row>
    <row r="9" spans="1:7" ht="12.75">
      <c r="A9" t="s">
        <v>17</v>
      </c>
      <c r="B9" s="49">
        <v>-0.3773238</v>
      </c>
      <c r="C9" s="49">
        <v>0.3691179</v>
      </c>
      <c r="D9" s="49">
        <v>0.3026704</v>
      </c>
      <c r="E9" s="49">
        <v>0.0277359</v>
      </c>
      <c r="F9" s="49">
        <v>-1.897819</v>
      </c>
      <c r="G9" s="49">
        <v>-0.1397798</v>
      </c>
    </row>
    <row r="10" spans="1:7" ht="12.75">
      <c r="A10" t="s">
        <v>18</v>
      </c>
      <c r="B10" s="49">
        <v>-0.9064077</v>
      </c>
      <c r="C10" s="49">
        <v>-0.8477055</v>
      </c>
      <c r="D10" s="49">
        <v>-0.561099</v>
      </c>
      <c r="E10" s="49">
        <v>-1.535044</v>
      </c>
      <c r="F10" s="49">
        <v>-0.5493515</v>
      </c>
      <c r="G10" s="49">
        <v>-0.9127703</v>
      </c>
    </row>
    <row r="11" spans="1:7" ht="12.75">
      <c r="A11" t="s">
        <v>19</v>
      </c>
      <c r="B11" s="49">
        <v>2.311371</v>
      </c>
      <c r="C11" s="49">
        <v>2.169733</v>
      </c>
      <c r="D11" s="49">
        <v>1.971989</v>
      </c>
      <c r="E11" s="49">
        <v>2.028363</v>
      </c>
      <c r="F11" s="49">
        <v>13.564</v>
      </c>
      <c r="G11" s="49">
        <v>3.630348</v>
      </c>
    </row>
    <row r="12" spans="1:7" ht="12.75">
      <c r="A12" t="s">
        <v>20</v>
      </c>
      <c r="B12" s="49">
        <v>-0.004595665</v>
      </c>
      <c r="C12" s="49">
        <v>-0.279922</v>
      </c>
      <c r="D12" s="49">
        <v>-0.1793632</v>
      </c>
      <c r="E12" s="49">
        <v>-0.1243241</v>
      </c>
      <c r="F12" s="49">
        <v>-0.4768886</v>
      </c>
      <c r="G12" s="49">
        <v>-0.2047155</v>
      </c>
    </row>
    <row r="13" spans="1:7" ht="12.75">
      <c r="A13" t="s">
        <v>21</v>
      </c>
      <c r="B13" s="49">
        <v>-0.3255731</v>
      </c>
      <c r="C13" s="49">
        <v>-0.07241145</v>
      </c>
      <c r="D13" s="49">
        <v>-0.1160472</v>
      </c>
      <c r="E13" s="49">
        <v>-0.2158377</v>
      </c>
      <c r="F13" s="49">
        <v>-0.1389951</v>
      </c>
      <c r="G13" s="49">
        <v>-0.1629428</v>
      </c>
    </row>
    <row r="14" spans="1:7" ht="12.75">
      <c r="A14" t="s">
        <v>22</v>
      </c>
      <c r="B14" s="49">
        <v>-0.1144185</v>
      </c>
      <c r="C14" s="49">
        <v>0.01194009</v>
      </c>
      <c r="D14" s="49">
        <v>-0.0165316</v>
      </c>
      <c r="E14" s="49">
        <v>-0.06589994</v>
      </c>
      <c r="F14" s="49">
        <v>0.1289874</v>
      </c>
      <c r="G14" s="49">
        <v>-0.01630319</v>
      </c>
    </row>
    <row r="15" spans="1:7" ht="12.75">
      <c r="A15" t="s">
        <v>23</v>
      </c>
      <c r="B15" s="49">
        <v>-0.3578652</v>
      </c>
      <c r="C15" s="49">
        <v>-0.09699816</v>
      </c>
      <c r="D15" s="49">
        <v>-0.0583646</v>
      </c>
      <c r="E15" s="49">
        <v>-0.1054914</v>
      </c>
      <c r="F15" s="49">
        <v>-0.3523021</v>
      </c>
      <c r="G15" s="49">
        <v>-0.1616194</v>
      </c>
    </row>
    <row r="16" spans="1:7" ht="12.75">
      <c r="A16" t="s">
        <v>24</v>
      </c>
      <c r="B16" s="49">
        <v>-0.03768622</v>
      </c>
      <c r="C16" s="49">
        <v>-0.05012526</v>
      </c>
      <c r="D16" s="49">
        <v>-0.06128464</v>
      </c>
      <c r="E16" s="49">
        <v>-0.07372421</v>
      </c>
      <c r="F16" s="49">
        <v>-0.06553625</v>
      </c>
      <c r="G16" s="49">
        <v>-0.05874084</v>
      </c>
    </row>
    <row r="17" spans="1:7" ht="12.75">
      <c r="A17" t="s">
        <v>25</v>
      </c>
      <c r="B17" s="49">
        <v>-0.03106115</v>
      </c>
      <c r="C17" s="49">
        <v>-0.01676574</v>
      </c>
      <c r="D17" s="49">
        <v>-0.01163801</v>
      </c>
      <c r="E17" s="49">
        <v>-0.01149785</v>
      </c>
      <c r="F17" s="49">
        <v>-0.0142382</v>
      </c>
      <c r="G17" s="49">
        <v>-0.0159922</v>
      </c>
    </row>
    <row r="18" spans="1:7" ht="12.75">
      <c r="A18" t="s">
        <v>26</v>
      </c>
      <c r="B18" s="49">
        <v>-0.003688514</v>
      </c>
      <c r="C18" s="49">
        <v>0.04854358</v>
      </c>
      <c r="D18" s="49">
        <v>0.05434302</v>
      </c>
      <c r="E18" s="49">
        <v>0.02714529</v>
      </c>
      <c r="F18" s="49">
        <v>0.002910303</v>
      </c>
      <c r="G18" s="49">
        <v>0.03114392</v>
      </c>
    </row>
    <row r="19" spans="1:7" ht="12.75">
      <c r="A19" t="s">
        <v>27</v>
      </c>
      <c r="B19" s="49">
        <v>-0.2016965</v>
      </c>
      <c r="C19" s="49">
        <v>-0.1912803</v>
      </c>
      <c r="D19" s="49">
        <v>-0.1969582</v>
      </c>
      <c r="E19" s="49">
        <v>-0.1996263</v>
      </c>
      <c r="F19" s="49">
        <v>-0.1396724</v>
      </c>
      <c r="G19" s="49">
        <v>-0.1892707</v>
      </c>
    </row>
    <row r="20" spans="1:7" ht="12.75">
      <c r="A20" t="s">
        <v>28</v>
      </c>
      <c r="B20" s="49">
        <v>-0.003040891</v>
      </c>
      <c r="C20" s="49">
        <v>-0.002449527</v>
      </c>
      <c r="D20" s="49">
        <v>-0.008363301</v>
      </c>
      <c r="E20" s="49">
        <v>-0.003224199</v>
      </c>
      <c r="F20" s="49">
        <v>0.002165994</v>
      </c>
      <c r="G20" s="49">
        <v>-0.003528044</v>
      </c>
    </row>
    <row r="21" spans="1:7" ht="12.75">
      <c r="A21" t="s">
        <v>29</v>
      </c>
      <c r="B21" s="49">
        <v>-12.74634</v>
      </c>
      <c r="C21" s="49">
        <v>46.35806</v>
      </c>
      <c r="D21" s="49">
        <v>47.0355</v>
      </c>
      <c r="E21" s="49">
        <v>-35.51068</v>
      </c>
      <c r="F21" s="49">
        <v>-90.36662</v>
      </c>
      <c r="G21" s="49">
        <v>0.008196285</v>
      </c>
    </row>
    <row r="22" spans="1:7" ht="12.75">
      <c r="A22" t="s">
        <v>30</v>
      </c>
      <c r="B22" s="49">
        <v>137.08</v>
      </c>
      <c r="C22" s="49">
        <v>58.32687</v>
      </c>
      <c r="D22" s="49">
        <v>-10.72852</v>
      </c>
      <c r="E22" s="49">
        <v>-68.9495</v>
      </c>
      <c r="F22" s="49">
        <v>-108.7219</v>
      </c>
      <c r="G22" s="49">
        <v>0</v>
      </c>
    </row>
    <row r="23" spans="1:7" ht="12.75">
      <c r="A23" t="s">
        <v>31</v>
      </c>
      <c r="B23" s="49">
        <v>-1.360105</v>
      </c>
      <c r="C23" s="49">
        <v>-1.316172</v>
      </c>
      <c r="D23" s="49">
        <v>-0.5124915</v>
      </c>
      <c r="E23" s="49">
        <v>2.595346</v>
      </c>
      <c r="F23" s="49">
        <v>9.511211</v>
      </c>
      <c r="G23" s="49">
        <v>1.257453</v>
      </c>
    </row>
    <row r="24" spans="1:7" ht="12.75">
      <c r="A24" t="s">
        <v>32</v>
      </c>
      <c r="B24" s="49">
        <v>0.863028</v>
      </c>
      <c r="C24" s="49">
        <v>0.5974719</v>
      </c>
      <c r="D24" s="49">
        <v>0.4866665</v>
      </c>
      <c r="E24" s="49">
        <v>3.590291</v>
      </c>
      <c r="F24" s="49">
        <v>2.11102</v>
      </c>
      <c r="G24" s="49">
        <v>1.531291</v>
      </c>
    </row>
    <row r="25" spans="1:7" ht="12.75">
      <c r="A25" t="s">
        <v>33</v>
      </c>
      <c r="B25" s="49">
        <v>-0.05246863</v>
      </c>
      <c r="C25" s="49">
        <v>-0.5948463</v>
      </c>
      <c r="D25" s="49">
        <v>-0.3910628</v>
      </c>
      <c r="E25" s="49">
        <v>0.8075545</v>
      </c>
      <c r="F25" s="49">
        <v>-1.075916</v>
      </c>
      <c r="G25" s="49">
        <v>-0.1941337</v>
      </c>
    </row>
    <row r="26" spans="1:7" ht="12.75">
      <c r="A26" t="s">
        <v>34</v>
      </c>
      <c r="B26" s="49">
        <v>1.186414</v>
      </c>
      <c r="C26" s="49">
        <v>1.032271</v>
      </c>
      <c r="D26" s="49">
        <v>0.3515271</v>
      </c>
      <c r="E26" s="49">
        <v>-0.0118294</v>
      </c>
      <c r="F26" s="49">
        <v>2.186221</v>
      </c>
      <c r="G26" s="49">
        <v>0.7936077</v>
      </c>
    </row>
    <row r="27" spans="1:7" ht="12.75">
      <c r="A27" t="s">
        <v>35</v>
      </c>
      <c r="B27" s="49">
        <v>0.2056091</v>
      </c>
      <c r="C27" s="49">
        <v>-0.08987384</v>
      </c>
      <c r="D27" s="49">
        <v>-0.03013491</v>
      </c>
      <c r="E27" s="49">
        <v>0.3721586</v>
      </c>
      <c r="F27" s="49">
        <v>0.5783883</v>
      </c>
      <c r="G27" s="49">
        <v>0.1676894</v>
      </c>
    </row>
    <row r="28" spans="1:7" ht="12.75">
      <c r="A28" t="s">
        <v>36</v>
      </c>
      <c r="B28" s="49">
        <v>0.1400386</v>
      </c>
      <c r="C28" s="49">
        <v>0.2233468</v>
      </c>
      <c r="D28" s="49">
        <v>0.4868576</v>
      </c>
      <c r="E28" s="49">
        <v>0.4636618</v>
      </c>
      <c r="F28" s="49">
        <v>0.3520729</v>
      </c>
      <c r="G28" s="49">
        <v>0.3496647</v>
      </c>
    </row>
    <row r="29" spans="1:7" ht="12.75">
      <c r="A29" t="s">
        <v>37</v>
      </c>
      <c r="B29" s="49">
        <v>0.0116635</v>
      </c>
      <c r="C29" s="49">
        <v>0.09933804</v>
      </c>
      <c r="D29" s="49">
        <v>-0.01315572</v>
      </c>
      <c r="E29" s="49">
        <v>0.0745013</v>
      </c>
      <c r="F29" s="49">
        <v>-0.1387549</v>
      </c>
      <c r="G29" s="49">
        <v>0.02181235</v>
      </c>
    </row>
    <row r="30" spans="1:7" ht="12.75">
      <c r="A30" t="s">
        <v>38</v>
      </c>
      <c r="B30" s="49">
        <v>0.1196283</v>
      </c>
      <c r="C30" s="49">
        <v>0.08299105</v>
      </c>
      <c r="D30" s="49">
        <v>0.1593877</v>
      </c>
      <c r="E30" s="49">
        <v>0.0934514</v>
      </c>
      <c r="F30" s="49">
        <v>0.2886909</v>
      </c>
      <c r="G30" s="49">
        <v>0.1366754</v>
      </c>
    </row>
    <row r="31" spans="1:7" ht="12.75">
      <c r="A31" t="s">
        <v>39</v>
      </c>
      <c r="B31" s="49">
        <v>0.006467854</v>
      </c>
      <c r="C31" s="49">
        <v>0.02657405</v>
      </c>
      <c r="D31" s="49">
        <v>-0.009737308</v>
      </c>
      <c r="E31" s="49">
        <v>-0.007026618</v>
      </c>
      <c r="F31" s="49">
        <v>0.02895025</v>
      </c>
      <c r="G31" s="49">
        <v>0.007169683</v>
      </c>
    </row>
    <row r="32" spans="1:7" ht="12.75">
      <c r="A32" t="s">
        <v>40</v>
      </c>
      <c r="B32" s="49">
        <v>0.03868873</v>
      </c>
      <c r="C32" s="49">
        <v>0.03435457</v>
      </c>
      <c r="D32" s="49">
        <v>0.07991588</v>
      </c>
      <c r="E32" s="49">
        <v>0.05209205</v>
      </c>
      <c r="F32" s="49">
        <v>0.05598325</v>
      </c>
      <c r="G32" s="49">
        <v>0.05309749</v>
      </c>
    </row>
    <row r="33" spans="1:7" ht="12.75">
      <c r="A33" t="s">
        <v>41</v>
      </c>
      <c r="B33" s="49">
        <v>0.1043073</v>
      </c>
      <c r="C33" s="49">
        <v>0.09987107</v>
      </c>
      <c r="D33" s="49">
        <v>0.09291566</v>
      </c>
      <c r="E33" s="49">
        <v>0.115526</v>
      </c>
      <c r="F33" s="49">
        <v>0.06708127</v>
      </c>
      <c r="G33" s="49">
        <v>0.0982234</v>
      </c>
    </row>
    <row r="34" spans="1:7" ht="12.75">
      <c r="A34" t="s">
        <v>42</v>
      </c>
      <c r="B34" s="49">
        <v>-0.01271275</v>
      </c>
      <c r="C34" s="49">
        <v>-0.005666252</v>
      </c>
      <c r="D34" s="49">
        <v>0.01226713</v>
      </c>
      <c r="E34" s="49">
        <v>0.007823651</v>
      </c>
      <c r="F34" s="49">
        <v>-0.01723537</v>
      </c>
      <c r="G34" s="49">
        <v>-0.0006468886</v>
      </c>
    </row>
    <row r="35" spans="1:7" ht="12.75">
      <c r="A35" t="s">
        <v>43</v>
      </c>
      <c r="B35" s="49">
        <v>-0.008127571</v>
      </c>
      <c r="C35" s="49">
        <v>-0.003137634</v>
      </c>
      <c r="D35" s="49">
        <v>-0.001911128</v>
      </c>
      <c r="E35" s="49">
        <v>-0.005694968</v>
      </c>
      <c r="F35" s="49">
        <v>0.003072232</v>
      </c>
      <c r="G35" s="49">
        <v>-0.003350811</v>
      </c>
    </row>
    <row r="36" spans="1:6" ht="12.75">
      <c r="A36" t="s">
        <v>44</v>
      </c>
      <c r="B36" s="49">
        <v>23.44666</v>
      </c>
      <c r="C36" s="49">
        <v>23.44055</v>
      </c>
      <c r="D36" s="49">
        <v>23.4436</v>
      </c>
      <c r="E36" s="49">
        <v>23.4375</v>
      </c>
      <c r="F36" s="49">
        <v>23.4375</v>
      </c>
    </row>
    <row r="37" spans="1:6" ht="12.75">
      <c r="A37" t="s">
        <v>45</v>
      </c>
      <c r="B37" s="49">
        <v>-0.3718058</v>
      </c>
      <c r="C37" s="49">
        <v>-0.3438314</v>
      </c>
      <c r="D37" s="49">
        <v>-0.3194173</v>
      </c>
      <c r="E37" s="49">
        <v>-0.298055</v>
      </c>
      <c r="F37" s="49">
        <v>-0.2807617</v>
      </c>
    </row>
    <row r="38" spans="1:7" ht="12.75">
      <c r="A38" t="s">
        <v>54</v>
      </c>
      <c r="B38" s="49">
        <v>-0.0002043433</v>
      </c>
      <c r="C38" s="49">
        <v>0.0001396166</v>
      </c>
      <c r="D38" s="49">
        <v>8.748911E-05</v>
      </c>
      <c r="E38" s="49">
        <v>-8.605698E-05</v>
      </c>
      <c r="F38" s="49">
        <v>-3.506251E-05</v>
      </c>
      <c r="G38" s="49">
        <v>0.0003248092</v>
      </c>
    </row>
    <row r="39" spans="1:7" ht="12.75">
      <c r="A39" t="s">
        <v>55</v>
      </c>
      <c r="B39" s="49">
        <v>2.446992E-05</v>
      </c>
      <c r="C39" s="49">
        <v>-7.962305E-05</v>
      </c>
      <c r="D39" s="49">
        <v>-7.986649E-05</v>
      </c>
      <c r="E39" s="49">
        <v>5.977479E-05</v>
      </c>
      <c r="F39" s="49">
        <v>0.000153242</v>
      </c>
      <c r="G39" s="49">
        <v>0.0009627255</v>
      </c>
    </row>
    <row r="40" spans="2:5" ht="12.75">
      <c r="B40" t="s">
        <v>46</v>
      </c>
      <c r="C40">
        <v>-0.003751</v>
      </c>
      <c r="D40" t="s">
        <v>47</v>
      </c>
      <c r="E40">
        <v>3.117779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57</v>
      </c>
      <c r="B50">
        <f>-0.017/(B7*B7+B22*B22)*(B21*B22+B6*B7)</f>
        <v>-0.00020434320640965616</v>
      </c>
      <c r="C50">
        <f>-0.017/(C7*C7+C22*C22)*(C21*C22+C6*C7)</f>
        <v>0.0001396166377171641</v>
      </c>
      <c r="D50">
        <f>-0.017/(D7*D7+D22*D22)*(D21*D22+D6*D7)</f>
        <v>8.748911092045295E-05</v>
      </c>
      <c r="E50">
        <f>-0.017/(E7*E7+E22*E22)*(E21*E22+E6*E7)</f>
        <v>-8.6056988239119E-05</v>
      </c>
      <c r="F50">
        <f>-0.017/(F7*F7+F22*F22)*(F21*F22+F6*F7)</f>
        <v>-3.506250865906165E-05</v>
      </c>
      <c r="G50">
        <f>(B50*B$4+C50*C$4+D50*D$4+E50*E$4+F50*F$4)/SUM(B$4:F$4)</f>
        <v>-3.6693115260957E-07</v>
      </c>
    </row>
    <row r="51" spans="1:7" ht="12.75">
      <c r="A51" t="s">
        <v>58</v>
      </c>
      <c r="B51">
        <f>-0.017/(B7*B7+B22*B22)*(B21*B7-B6*B22)</f>
        <v>2.446991467346357E-05</v>
      </c>
      <c r="C51">
        <f>-0.017/(C7*C7+C22*C22)*(C21*C7-C6*C22)</f>
        <v>-7.962304214779663E-05</v>
      </c>
      <c r="D51">
        <f>-0.017/(D7*D7+D22*D22)*(D21*D7-D6*D22)</f>
        <v>-7.986648713237077E-05</v>
      </c>
      <c r="E51">
        <f>-0.017/(E7*E7+E22*E22)*(E21*E7-E6*E22)</f>
        <v>5.977479736894069E-05</v>
      </c>
      <c r="F51">
        <f>-0.017/(F7*F7+F22*F22)*(F21*F7-F6*F22)</f>
        <v>0.00015324204774398205</v>
      </c>
      <c r="G51">
        <f>(B51*B$4+C51*C$4+D51*D$4+E51*E$4+F51*F$4)/SUM(B$4:F$4)</f>
        <v>2.9195087123483357E-08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9999.922819795647</v>
      </c>
      <c r="C62">
        <f>C7+(2/0.017)*(C8*C50-C23*C51)</f>
        <v>10000.00899602862</v>
      </c>
      <c r="D62">
        <f>D7+(2/0.017)*(D8*D50-D23*D51)</f>
        <v>10000.013544622721</v>
      </c>
      <c r="E62">
        <f>E7+(2/0.017)*(E8*E50-E23*E51)</f>
        <v>9999.935966901765</v>
      </c>
      <c r="F62">
        <f>F7+(2/0.017)*(F8*F50-F23*F51)</f>
        <v>9999.82948903968</v>
      </c>
    </row>
    <row r="63" spans="1:6" ht="12.75">
      <c r="A63" t="s">
        <v>66</v>
      </c>
      <c r="B63">
        <f>B8+(3/0.017)*(B9*B50-B24*B51)</f>
        <v>3.383191764757506</v>
      </c>
      <c r="C63">
        <f>C8+(3/0.017)*(C9*C50-C24*C51)</f>
        <v>1.3157865641873607</v>
      </c>
      <c r="D63">
        <f>D8+(3/0.017)*(D9*D50-D24*D51)</f>
        <v>1.7952991249337549</v>
      </c>
      <c r="E63">
        <f>E8+(3/0.017)*(E9*E50-E24*E51)</f>
        <v>4.4836526261693</v>
      </c>
      <c r="F63">
        <f>F8+(3/0.017)*(F9*F50-F24*F51)</f>
        <v>-0.27847965279547104</v>
      </c>
    </row>
    <row r="64" spans="1:6" ht="12.75">
      <c r="A64" t="s">
        <v>67</v>
      </c>
      <c r="B64">
        <f>B9+(4/0.017)*(B10*B50-B25*B51)</f>
        <v>-0.3334409391455211</v>
      </c>
      <c r="C64">
        <f>C9+(4/0.017)*(C10*C50-C25*C51)</f>
        <v>0.33012560265865687</v>
      </c>
      <c r="D64">
        <f>D9+(4/0.017)*(D10*D50-D25*D51)</f>
        <v>0.2837709024158814</v>
      </c>
      <c r="E64">
        <f>E9+(4/0.017)*(E10*E50-E25*E51)</f>
        <v>0.04746057220062447</v>
      </c>
      <c r="F64">
        <f>F9+(4/0.017)*(F10*F50-F25*F51)</f>
        <v>-1.854492596996204</v>
      </c>
    </row>
    <row r="65" spans="1:6" ht="12.75">
      <c r="A65" t="s">
        <v>68</v>
      </c>
      <c r="B65">
        <f>B10+(5/0.017)*(B11*B50-B26*B51)</f>
        <v>-1.0538619384381458</v>
      </c>
      <c r="C65">
        <f>C10+(5/0.017)*(C11*C50-C26*C51)</f>
        <v>-0.7344339166044342</v>
      </c>
      <c r="D65">
        <f>D10+(5/0.017)*(D11*D50-D26*D51)</f>
        <v>-0.5020981767753698</v>
      </c>
      <c r="E65">
        <f>E10+(5/0.017)*(E11*E50-E26*E51)</f>
        <v>-1.5861756796610789</v>
      </c>
      <c r="F65">
        <f>F10+(5/0.017)*(F11*F50-F26*F51)</f>
        <v>-0.7877658677389436</v>
      </c>
    </row>
    <row r="66" spans="1:6" ht="12.75">
      <c r="A66" t="s">
        <v>69</v>
      </c>
      <c r="B66">
        <f>B11+(6/0.017)*(B12*B50-B27*B51)</f>
        <v>2.30992671380774</v>
      </c>
      <c r="C66">
        <f>C11+(6/0.017)*(C12*C50-C27*C51)</f>
        <v>2.1534137775246935</v>
      </c>
      <c r="D66">
        <f>D11+(6/0.017)*(D12*D50-D27*D51)</f>
        <v>1.9656010836582596</v>
      </c>
      <c r="E66">
        <f>E11+(6/0.017)*(E12*E50-E27*E51)</f>
        <v>2.0242876774261522</v>
      </c>
      <c r="F66">
        <f>F11+(6/0.017)*(F12*F50-F27*F51)</f>
        <v>13.538619118770734</v>
      </c>
    </row>
    <row r="67" spans="1:6" ht="12.75">
      <c r="A67" t="s">
        <v>70</v>
      </c>
      <c r="B67">
        <f>B12+(7/0.017)*(B13*B50-B28*B51)</f>
        <v>0.021387477945422492</v>
      </c>
      <c r="C67">
        <f>C12+(7/0.017)*(C13*C50-C28*C51)</f>
        <v>-0.27676223768110253</v>
      </c>
      <c r="D67">
        <f>D12+(7/0.017)*(D13*D50-D28*D51)</f>
        <v>-0.16753289533822222</v>
      </c>
      <c r="E67">
        <f>E12+(7/0.017)*(E13*E50-E28*E51)</f>
        <v>-0.12808801965445993</v>
      </c>
      <c r="F67">
        <f>F12+(7/0.017)*(F13*F50-F28*F51)</f>
        <v>-0.49709754039864207</v>
      </c>
    </row>
    <row r="68" spans="1:6" ht="12.75">
      <c r="A68" t="s">
        <v>71</v>
      </c>
      <c r="B68">
        <f>B13+(8/0.017)*(B14*B50-B29*B51)</f>
        <v>-0.3147047525586874</v>
      </c>
      <c r="C68">
        <f>C13+(8/0.017)*(C14*C50-C29*C51)</f>
        <v>-0.06790479956911066</v>
      </c>
      <c r="D68">
        <f>D13+(8/0.017)*(D14*D50-D29*D51)</f>
        <v>-0.11722227582503042</v>
      </c>
      <c r="E68">
        <f>E13+(8/0.017)*(E14*E50-E29*E51)</f>
        <v>-0.2152645939998513</v>
      </c>
      <c r="F68">
        <f>F13+(8/0.017)*(F14*F50-F29*F51)</f>
        <v>-0.13111723497359926</v>
      </c>
    </row>
    <row r="69" spans="1:6" ht="12.75">
      <c r="A69" t="s">
        <v>72</v>
      </c>
      <c r="B69">
        <f>B14+(9/0.017)*(B15*B50-B30*B51)</f>
        <v>-0.07725377922164045</v>
      </c>
      <c r="C69">
        <f>C14+(9/0.017)*(C15*C50-C30*C51)</f>
        <v>0.008268853892517377</v>
      </c>
      <c r="D69">
        <f>D14+(9/0.017)*(D15*D50-D30*D51)</f>
        <v>-0.01249564596759278</v>
      </c>
      <c r="E69">
        <f>E14+(9/0.017)*(E15*E50-E30*E51)</f>
        <v>-0.06405111040984945</v>
      </c>
      <c r="F69">
        <f>F14+(9/0.017)*(F15*F50-F30*F51)</f>
        <v>0.11210605275042484</v>
      </c>
    </row>
    <row r="70" spans="1:6" ht="12.75">
      <c r="A70" t="s">
        <v>73</v>
      </c>
      <c r="B70">
        <f>B15+(10/0.017)*(B16*B50-B31*B51)</f>
        <v>-0.3534283440019063</v>
      </c>
      <c r="C70">
        <f>C15+(10/0.017)*(C16*C50-C31*C51)</f>
        <v>-0.09987016797806529</v>
      </c>
      <c r="D70">
        <f>D15+(10/0.017)*(D16*D50-D31*D51)</f>
        <v>-0.06197602544162704</v>
      </c>
      <c r="E70">
        <f>E15+(10/0.017)*(E16*E50-E31*E51)</f>
        <v>-0.101512283447031</v>
      </c>
      <c r="F70">
        <f>F15+(10/0.017)*(F16*F50-F31*F51)</f>
        <v>-0.35356005897623105</v>
      </c>
    </row>
    <row r="71" spans="1:6" ht="12.75">
      <c r="A71" t="s">
        <v>74</v>
      </c>
      <c r="B71">
        <f>B16+(11/0.017)*(B17*B50-B32*B51)</f>
        <v>-0.034191827311628654</v>
      </c>
      <c r="C71">
        <f>C16+(11/0.017)*(C17*C50-C32*C51)</f>
        <v>-0.04986990527048048</v>
      </c>
      <c r="D71">
        <f>D16+(11/0.017)*(D17*D50-D32*D51)</f>
        <v>-0.057813556706294345</v>
      </c>
      <c r="E71">
        <f>E16+(11/0.017)*(E17*E50-E32*E51)</f>
        <v>-0.07509877090009608</v>
      </c>
      <c r="F71">
        <f>F16+(11/0.017)*(F17*F50-F32*F51)</f>
        <v>-0.07076433055554777</v>
      </c>
    </row>
    <row r="72" spans="1:6" ht="12.75">
      <c r="A72" t="s">
        <v>75</v>
      </c>
      <c r="B72">
        <f>B17+(12/0.017)*(B18*B50-B33*B51)</f>
        <v>-0.03233079796694527</v>
      </c>
      <c r="C72">
        <f>C17+(12/0.017)*(C18*C50-C33*C51)</f>
        <v>-0.006368424820016668</v>
      </c>
      <c r="D72">
        <f>D17+(12/0.017)*(D18*D50-D33*D51)</f>
        <v>-0.0030437018576577914</v>
      </c>
      <c r="E72">
        <f>E17+(12/0.017)*(E18*E50-E33*E51)</f>
        <v>-0.018021321865732978</v>
      </c>
      <c r="F72">
        <f>F17+(12/0.017)*(F18*F50-F33*F51)</f>
        <v>-0.02156646849708584</v>
      </c>
    </row>
    <row r="73" spans="1:6" ht="12.75">
      <c r="A73" t="s">
        <v>76</v>
      </c>
      <c r="B73">
        <f>B18+(13/0.017)*(B19*B50-B34*B51)</f>
        <v>0.02806696027716551</v>
      </c>
      <c r="C73">
        <f>C18+(13/0.017)*(C19*C50-C34*C51)</f>
        <v>0.027776403799911507</v>
      </c>
      <c r="D73">
        <f>D18+(13/0.017)*(D19*D50-D34*D51)</f>
        <v>0.04191504659173198</v>
      </c>
      <c r="E73">
        <f>E18+(13/0.017)*(E19*E50-E34*E51)</f>
        <v>0.039924734292671224</v>
      </c>
      <c r="F73">
        <f>F18+(13/0.017)*(F19*F50-F34*F51)</f>
        <v>0.00867499862642015</v>
      </c>
    </row>
    <row r="74" spans="1:6" ht="12.75">
      <c r="A74" t="s">
        <v>77</v>
      </c>
      <c r="B74">
        <f>B19+(14/0.017)*(B20*B50-B35*B51)</f>
        <v>-0.20102098650551958</v>
      </c>
      <c r="C74">
        <f>C19+(14/0.017)*(C20*C50-C35*C51)</f>
        <v>-0.1917676833900878</v>
      </c>
      <c r="D74">
        <f>D19+(14/0.017)*(D20*D50-D35*D51)</f>
        <v>-0.19768647411066978</v>
      </c>
      <c r="E74">
        <f>E19+(14/0.017)*(E20*E50-E35*E51)</f>
        <v>-0.19911745730640903</v>
      </c>
      <c r="F74">
        <f>F19+(14/0.017)*(F20*F50-F35*F51)</f>
        <v>-0.14012265672275712</v>
      </c>
    </row>
    <row r="75" spans="1:6" ht="12.75">
      <c r="A75" t="s">
        <v>78</v>
      </c>
      <c r="B75" s="49">
        <f>B20</f>
        <v>-0.003040891</v>
      </c>
      <c r="C75" s="49">
        <f>C20</f>
        <v>-0.002449527</v>
      </c>
      <c r="D75" s="49">
        <f>D20</f>
        <v>-0.008363301</v>
      </c>
      <c r="E75" s="49">
        <f>E20</f>
        <v>-0.003224199</v>
      </c>
      <c r="F75" s="49">
        <f>F20</f>
        <v>0.002165994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137.1224085733601</v>
      </c>
      <c r="C82">
        <f>C22+(2/0.017)*(C8*C51+C23*C50)</f>
        <v>58.29308954517072</v>
      </c>
      <c r="D82">
        <f>D22+(2/0.017)*(D8*D51+D23*D50)</f>
        <v>-10.750555368216698</v>
      </c>
      <c r="E82">
        <f>E22+(2/0.017)*(E8*E51+E23*E50)</f>
        <v>-68.94397638286296</v>
      </c>
      <c r="F82">
        <f>F22+(2/0.017)*(F8*F51+F23*F50)</f>
        <v>-108.76533681845575</v>
      </c>
    </row>
    <row r="83" spans="1:6" ht="12.75">
      <c r="A83" t="s">
        <v>81</v>
      </c>
      <c r="B83">
        <f>B23+(3/0.017)*(B9*B51+B24*B50)</f>
        <v>-1.3928556452820433</v>
      </c>
      <c r="C83">
        <f>C23+(3/0.017)*(C9*C51+C24*C50)</f>
        <v>-1.30663787158248</v>
      </c>
      <c r="D83">
        <f>D23+(3/0.017)*(D9*D51+D24*D50)</f>
        <v>-0.5092435945071495</v>
      </c>
      <c r="E83">
        <f>E23+(3/0.017)*(E9*E51+E24*E50)</f>
        <v>2.5411145195482936</v>
      </c>
      <c r="F83">
        <f>F23+(3/0.017)*(F9*F51+F24*F50)</f>
        <v>9.446826883499371</v>
      </c>
    </row>
    <row r="84" spans="1:6" ht="12.75">
      <c r="A84" t="s">
        <v>82</v>
      </c>
      <c r="B84">
        <f>B24+(4/0.017)*(B10*B51+B25*B50)</f>
        <v>0.8603319738851181</v>
      </c>
      <c r="C84">
        <f>C24+(4/0.017)*(C10*C51+C25*C50)</f>
        <v>0.5938122412684526</v>
      </c>
      <c r="D84">
        <f>D24+(4/0.017)*(D10*D51+D25*D50)</f>
        <v>0.48916044573586426</v>
      </c>
      <c r="E84">
        <f>E24+(4/0.017)*(E10*E51+E25*E50)</f>
        <v>3.552349199491446</v>
      </c>
      <c r="F84">
        <f>F24+(4/0.017)*(F10*F51+F25*F50)</f>
        <v>2.1000883683000455</v>
      </c>
    </row>
    <row r="85" spans="1:6" ht="12.75">
      <c r="A85" t="s">
        <v>83</v>
      </c>
      <c r="B85">
        <f>B25+(5/0.017)*(B11*B51+B26*B50)</f>
        <v>-0.10713821521781991</v>
      </c>
      <c r="C85">
        <f>C25+(5/0.017)*(C11*C51+C26*C50)</f>
        <v>-0.6032693987869208</v>
      </c>
      <c r="D85">
        <f>D25+(5/0.017)*(D11*D51+D26*D50)</f>
        <v>-0.4283395766618328</v>
      </c>
      <c r="E85">
        <f>E25+(5/0.017)*(E11*E51+E26*E50)</f>
        <v>0.8435142028977448</v>
      </c>
      <c r="F85">
        <f>F25+(5/0.017)*(F11*F51+F26*F50)</f>
        <v>-0.4871157815128677</v>
      </c>
    </row>
    <row r="86" spans="1:6" ht="12.75">
      <c r="A86" t="s">
        <v>84</v>
      </c>
      <c r="B86">
        <f>B26+(6/0.017)*(B12*B51+B27*B50)</f>
        <v>1.171545548838322</v>
      </c>
      <c r="C86">
        <f>C26+(6/0.017)*(C12*C51+C27*C50)</f>
        <v>1.0357087733569053</v>
      </c>
      <c r="D86">
        <f>D26+(6/0.017)*(D12*D51+D27*D50)</f>
        <v>0.35565249960750106</v>
      </c>
      <c r="E86">
        <f>E26+(6/0.017)*(E12*E51+E27*E50)</f>
        <v>-0.02575585746430456</v>
      </c>
      <c r="F86">
        <f>F26+(6/0.017)*(F12*F51+F27*F50)</f>
        <v>2.153270718687008</v>
      </c>
    </row>
    <row r="87" spans="1:6" ht="12.75">
      <c r="A87" t="s">
        <v>85</v>
      </c>
      <c r="B87">
        <f>B27+(7/0.017)*(B13*B51+B28*B50)</f>
        <v>0.19054564249090233</v>
      </c>
      <c r="C87">
        <f>C27+(7/0.017)*(C13*C51+C28*C50)</f>
        <v>-0.07465973150743842</v>
      </c>
      <c r="D87">
        <f>D27+(7/0.017)*(D13*D51+D28*D50)</f>
        <v>-0.0087795485046534</v>
      </c>
      <c r="E87">
        <f>E27+(7/0.017)*(E13*E51+E28*E50)</f>
        <v>0.35041619117875006</v>
      </c>
      <c r="F87">
        <f>F27+(7/0.017)*(F13*F51+F28*F50)</f>
        <v>0.564534701765485</v>
      </c>
    </row>
    <row r="88" spans="1:6" ht="12.75">
      <c r="A88" t="s">
        <v>86</v>
      </c>
      <c r="B88">
        <f>B28+(8/0.017)*(B14*B51+B29*B50)</f>
        <v>0.1375994621552825</v>
      </c>
      <c r="C88">
        <f>C28+(8/0.017)*(C14*C51+C29*C50)</f>
        <v>0.22942611146018574</v>
      </c>
      <c r="D88">
        <f>D28+(8/0.017)*(D14*D51+D29*D50)</f>
        <v>0.4869372887399337</v>
      </c>
      <c r="E88">
        <f>E28+(8/0.017)*(E14*E51+E29*E50)</f>
        <v>0.4587909703256356</v>
      </c>
      <c r="F88">
        <f>F28+(8/0.017)*(F14*F51+F29*F50)</f>
        <v>0.363664141502075</v>
      </c>
    </row>
    <row r="89" spans="1:6" ht="12.75">
      <c r="A89" t="s">
        <v>87</v>
      </c>
      <c r="B89">
        <f>B29+(9/0.017)*(B15*B51+B30*B50)</f>
        <v>-0.005914114810084952</v>
      </c>
      <c r="C89">
        <f>C29+(9/0.017)*(C15*C51+C30*C50)</f>
        <v>0.10956109761717658</v>
      </c>
      <c r="D89">
        <f>D29+(9/0.017)*(D15*D51+D30*D50)</f>
        <v>-0.003305450961419024</v>
      </c>
      <c r="E89">
        <f>E29+(9/0.017)*(E15*E51+E30*E50)</f>
        <v>0.06690536718770261</v>
      </c>
      <c r="F89">
        <f>F29+(9/0.017)*(F15*F51+F30*F50)</f>
        <v>-0.17269534127564273</v>
      </c>
    </row>
    <row r="90" spans="1:6" ht="12.75">
      <c r="A90" t="s">
        <v>88</v>
      </c>
      <c r="B90">
        <f>B30+(10/0.017)*(B16*B51+B31*B50)</f>
        <v>0.11830839375722654</v>
      </c>
      <c r="C90">
        <f>C30+(10/0.017)*(C16*C51+C31*C50)</f>
        <v>0.08752122953010416</v>
      </c>
      <c r="D90">
        <f>D30+(10/0.017)*(D16*D51+D31*D50)</f>
        <v>0.16176574734840785</v>
      </c>
      <c r="E90">
        <f>E30+(10/0.017)*(E16*E51+E31*E50)</f>
        <v>0.09121483521685386</v>
      </c>
      <c r="F90">
        <f>F30+(10/0.017)*(F16*F51+F31*F50)</f>
        <v>0.28218620732778316</v>
      </c>
    </row>
    <row r="91" spans="1:6" ht="12.75">
      <c r="A91" t="s">
        <v>89</v>
      </c>
      <c r="B91">
        <f>B31+(11/0.017)*(B17*B51+B32*B50)</f>
        <v>0.0008605439333501056</v>
      </c>
      <c r="C91">
        <f>C31+(11/0.017)*(C17*C51+C32*C50)</f>
        <v>0.030541432149356323</v>
      </c>
      <c r="D91">
        <f>D31+(11/0.017)*(D17*D51+D32*D50)</f>
        <v>-0.0046117892399466405</v>
      </c>
      <c r="E91">
        <f>E31+(11/0.017)*(E17*E51+E32*E50)</f>
        <v>-0.010372019909966518</v>
      </c>
      <c r="F91">
        <f>F31+(11/0.017)*(F17*F51+F32*F50)</f>
        <v>0.02626831792748038</v>
      </c>
    </row>
    <row r="92" spans="1:6" ht="12.75">
      <c r="A92" t="s">
        <v>90</v>
      </c>
      <c r="B92">
        <f>B32+(12/0.017)*(B18*B51+B33*B50)</f>
        <v>0.02357949770109237</v>
      </c>
      <c r="C92">
        <f>C32+(12/0.017)*(C18*C51+C33*C50)</f>
        <v>0.04146878798748513</v>
      </c>
      <c r="D92">
        <f>D32+(12/0.017)*(D18*D51+D33*D50)</f>
        <v>0.08259041344218088</v>
      </c>
      <c r="E92">
        <f>E32+(12/0.017)*(E18*E51+E33*E50)</f>
        <v>0.046219662648912</v>
      </c>
      <c r="F92">
        <f>F32+(12/0.017)*(F18*F51+F33*F50)</f>
        <v>0.05463779812779266</v>
      </c>
    </row>
    <row r="93" spans="1:6" ht="12.75">
      <c r="A93" t="s">
        <v>91</v>
      </c>
      <c r="B93">
        <f>B33+(13/0.017)*(B19*B51+B34*B50)</f>
        <v>0.10251962255179561</v>
      </c>
      <c r="C93">
        <f>C33+(13/0.017)*(C19*C51+C34*C50)</f>
        <v>0.11091282366889325</v>
      </c>
      <c r="D93">
        <f>D33+(13/0.017)*(D19*D51+D34*D50)</f>
        <v>0.1057654716447698</v>
      </c>
      <c r="E93">
        <f>E33+(13/0.017)*(E19*E51+E34*E50)</f>
        <v>0.10588619299039004</v>
      </c>
      <c r="F93">
        <f>F33+(13/0.017)*(F19*F51+F34*F50)</f>
        <v>0.05117586996277397</v>
      </c>
    </row>
    <row r="94" spans="1:6" ht="12.75">
      <c r="A94" t="s">
        <v>92</v>
      </c>
      <c r="B94">
        <f>B34+(14/0.017)*(B20*B51+B35*B50)</f>
        <v>-0.011406299996926373</v>
      </c>
      <c r="C94">
        <f>C34+(14/0.017)*(C20*C51+C35*C50)</f>
        <v>-0.0058663919794502625</v>
      </c>
      <c r="D94">
        <f>D34+(14/0.017)*(D20*D51+D35*D50)</f>
        <v>0.012679507891162144</v>
      </c>
      <c r="E94">
        <f>E34+(14/0.017)*(E20*E51+E35*E50)</f>
        <v>0.00806854060777319</v>
      </c>
      <c r="F94">
        <f>F34+(14/0.017)*(F20*F51+F35*F50)</f>
        <v>-0.01705073372188121</v>
      </c>
    </row>
    <row r="95" spans="1:6" ht="12.75">
      <c r="A95" t="s">
        <v>93</v>
      </c>
      <c r="B95" s="49">
        <f>B35</f>
        <v>-0.008127571</v>
      </c>
      <c r="C95" s="49">
        <f>C35</f>
        <v>-0.003137634</v>
      </c>
      <c r="D95" s="49">
        <f>D35</f>
        <v>-0.001911128</v>
      </c>
      <c r="E95" s="49">
        <f>E35</f>
        <v>-0.005694968</v>
      </c>
      <c r="F95" s="49">
        <f>F35</f>
        <v>0.003072232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66</v>
      </c>
      <c r="B103">
        <f>B63*10000/B62</f>
        <v>3.3832178765022136</v>
      </c>
      <c r="C103">
        <f>C63*10000/C62</f>
        <v>1.3157853805030666</v>
      </c>
      <c r="D103">
        <f>D63*10000/D62</f>
        <v>1.7952966932721166</v>
      </c>
      <c r="E103">
        <f>E63*10000/E62</f>
        <v>4.483681336570048</v>
      </c>
      <c r="F103">
        <f>F63*10000/F62</f>
        <v>-0.2784844012597404</v>
      </c>
      <c r="G103">
        <f>AVERAGE(C103:E103)</f>
        <v>2.5315878034484105</v>
      </c>
      <c r="H103">
        <f>STDEV(C103:E103)</f>
        <v>1.7074790324656586</v>
      </c>
      <c r="I103">
        <f>(B103*B4+C103*C4+D103*D4+E103*E4+F103*F4)/SUM(B4:F4)</f>
        <v>2.2797632011791893</v>
      </c>
      <c r="K103">
        <f>(LN(H103)+LN(H123))/2-LN(K114*K115^3)</f>
        <v>-3.256816137497289</v>
      </c>
    </row>
    <row r="104" spans="1:11" ht="12.75">
      <c r="A104" t="s">
        <v>67</v>
      </c>
      <c r="B104">
        <f>B64*10000/B62</f>
        <v>-0.3334435126693659</v>
      </c>
      <c r="C104">
        <f>C64*10000/C62</f>
        <v>0.33012530567698706</v>
      </c>
      <c r="D104">
        <f>D64*10000/D62</f>
        <v>0.2837705180594207</v>
      </c>
      <c r="E104">
        <f>E64*10000/E62</f>
        <v>0.047460876107318674</v>
      </c>
      <c r="F104">
        <f>F64*10000/F62</f>
        <v>-1.8545242186667505</v>
      </c>
      <c r="G104">
        <f>AVERAGE(C104:E104)</f>
        <v>0.22045223328124217</v>
      </c>
      <c r="H104">
        <f>STDEV(C104:E104)</f>
        <v>0.1515971596911512</v>
      </c>
      <c r="I104">
        <f>(B104*B4+C104*C4+D104*D4+E104*E4+F104*F4)/SUM(B4:F4)</f>
        <v>-0.1369040722413134</v>
      </c>
      <c r="K104">
        <f>(LN(H104)+LN(H124))/2-LN(K114*K115^4)</f>
        <v>-3.9538113795526524</v>
      </c>
    </row>
    <row r="105" spans="1:11" ht="12.75">
      <c r="A105" t="s">
        <v>68</v>
      </c>
      <c r="B105">
        <f>B65*10000/B62</f>
        <v>-1.0538700722288994</v>
      </c>
      <c r="C105">
        <f>C65*10000/C62</f>
        <v>-0.7344332559061753</v>
      </c>
      <c r="D105">
        <f>D65*10000/D62</f>
        <v>-0.5020974967032537</v>
      </c>
      <c r="E105">
        <f>E65*10000/E62</f>
        <v>-1.5861858365004278</v>
      </c>
      <c r="F105">
        <f>F65*10000/F62</f>
        <v>-0.7877793002394441</v>
      </c>
      <c r="G105">
        <f>AVERAGE(C105:E105)</f>
        <v>-0.9409055297032856</v>
      </c>
      <c r="H105">
        <f>STDEV(C105:E105)</f>
        <v>0.5707757720911601</v>
      </c>
      <c r="I105">
        <f>(B105*B4+C105*C4+D105*D4+E105*E4+F105*F4)/SUM(B4:F4)</f>
        <v>-0.9368522368559784</v>
      </c>
      <c r="K105">
        <f>(LN(H105)+LN(H125))/2-LN(K114*K115^5)</f>
        <v>-3.0943776822261224</v>
      </c>
    </row>
    <row r="106" spans="1:11" ht="12.75">
      <c r="A106" t="s">
        <v>69</v>
      </c>
      <c r="B106">
        <f>B66*10000/B62</f>
        <v>2.3099445420069196</v>
      </c>
      <c r="C106">
        <f>C66*10000/C62</f>
        <v>2.153411840309239</v>
      </c>
      <c r="D106">
        <f>D66*10000/D62</f>
        <v>1.9655984213293556</v>
      </c>
      <c r="E106">
        <f>E66*10000/E62</f>
        <v>2.024300639650324</v>
      </c>
      <c r="F106">
        <f>F66*10000/F62</f>
        <v>13.538849971001753</v>
      </c>
      <c r="G106">
        <f>AVERAGE(C106:E106)</f>
        <v>2.0477703004296397</v>
      </c>
      <c r="H106">
        <f>STDEV(C106:E106)</f>
        <v>0.09608115746623347</v>
      </c>
      <c r="I106">
        <f>(B106*B4+C106*C4+D106*D4+E106*E4+F106*F4)/SUM(B4:F4)</f>
        <v>3.620312607882228</v>
      </c>
      <c r="K106">
        <f>(LN(H106)+LN(H126))/2-LN(K114*K115^6)</f>
        <v>-3.586130898904445</v>
      </c>
    </row>
    <row r="107" spans="1:11" ht="12.75">
      <c r="A107" t="s">
        <v>70</v>
      </c>
      <c r="B107">
        <f>B67*10000/B62</f>
        <v>0.02138764301568835</v>
      </c>
      <c r="C107">
        <f>C67*10000/C62</f>
        <v>-0.2767619887052254</v>
      </c>
      <c r="D107">
        <f>D67*10000/D62</f>
        <v>-0.1675326684215435</v>
      </c>
      <c r="E107">
        <f>E67*10000/E62</f>
        <v>-0.1280888398469864</v>
      </c>
      <c r="F107">
        <f>F67*10000/F62</f>
        <v>-0.4971060166010693</v>
      </c>
      <c r="G107">
        <f>AVERAGE(C107:E107)</f>
        <v>-0.19079449899125175</v>
      </c>
      <c r="H107">
        <f>STDEV(C107:E107)</f>
        <v>0.0770179256338834</v>
      </c>
      <c r="I107">
        <f>(B107*B4+C107*C4+D107*D4+E107*E4+F107*F4)/SUM(B4:F4)</f>
        <v>-0.20095852720487756</v>
      </c>
      <c r="K107">
        <f>(LN(H107)+LN(H127))/2-LN(K114*K115^7)</f>
        <v>-3.5326444413914295</v>
      </c>
    </row>
    <row r="108" spans="1:9" ht="12.75">
      <c r="A108" t="s">
        <v>71</v>
      </c>
      <c r="B108">
        <f>B68*10000/B62</f>
        <v>-0.31470718147514515</v>
      </c>
      <c r="C108">
        <f>C68*10000/C62</f>
        <v>-0.06790473848181358</v>
      </c>
      <c r="D108">
        <f>D68*10000/D62</f>
        <v>-0.11722211705209541</v>
      </c>
      <c r="E108">
        <f>E68*10000/E62</f>
        <v>-0.2152659724145671</v>
      </c>
      <c r="F108">
        <f>F68*10000/F62</f>
        <v>-0.13111947070428592</v>
      </c>
      <c r="G108">
        <f>AVERAGE(C108:E108)</f>
        <v>-0.13346427598282537</v>
      </c>
      <c r="H108">
        <f>STDEV(C108:E108)</f>
        <v>0.07501125989872617</v>
      </c>
      <c r="I108">
        <f>(B108*B4+C108*C4+D108*D4+E108*E4+F108*F4)/SUM(B4:F4)</f>
        <v>-0.15941253724557541</v>
      </c>
    </row>
    <row r="109" spans="1:9" ht="12.75">
      <c r="A109" t="s">
        <v>72</v>
      </c>
      <c r="B109">
        <f>B69*10000/B62</f>
        <v>-0.07725437547248906</v>
      </c>
      <c r="C109">
        <f>C69*10000/C62</f>
        <v>0.008268846453839442</v>
      </c>
      <c r="D109">
        <f>D69*10000/D62</f>
        <v>-0.012495629042734675</v>
      </c>
      <c r="E109">
        <f>E69*10000/E62</f>
        <v>-0.06405152055158021</v>
      </c>
      <c r="F109">
        <f>F69*10000/F62</f>
        <v>0.11210796431409033</v>
      </c>
      <c r="G109">
        <f>AVERAGE(C109:E109)</f>
        <v>-0.022759434380158483</v>
      </c>
      <c r="H109">
        <f>STDEV(C109:E109)</f>
        <v>0.037236650573769986</v>
      </c>
      <c r="I109">
        <f>(B109*B4+C109*C4+D109*D4+E109*E4+F109*F4)/SUM(B4:F4)</f>
        <v>-0.01264531969839699</v>
      </c>
    </row>
    <row r="110" spans="1:11" ht="12.75">
      <c r="A110" t="s">
        <v>73</v>
      </c>
      <c r="B110">
        <f>B70*10000/B62</f>
        <v>-0.3534310717901408</v>
      </c>
      <c r="C110">
        <f>C70*10000/C62</f>
        <v>-0.09987007813465718</v>
      </c>
      <c r="D110">
        <f>D70*10000/D62</f>
        <v>-0.061975941497552506</v>
      </c>
      <c r="E110">
        <f>E70*10000/E62</f>
        <v>-0.10151293346579508</v>
      </c>
      <c r="F110">
        <f>F70*10000/F62</f>
        <v>-0.35356608766554554</v>
      </c>
      <c r="G110">
        <f>AVERAGE(C110:E110)</f>
        <v>-0.08778631769933493</v>
      </c>
      <c r="H110">
        <f>STDEV(C110:E110)</f>
        <v>0.022367529661719794</v>
      </c>
      <c r="I110">
        <f>(B110*B4+C110*C4+D110*D4+E110*E4+F110*F4)/SUM(B4:F4)</f>
        <v>-0.16177030381685253</v>
      </c>
      <c r="K110">
        <f>EXP(AVERAGE(K103:K107))</f>
        <v>0.030661235550049046</v>
      </c>
    </row>
    <row r="111" spans="1:9" ht="12.75">
      <c r="A111" t="s">
        <v>74</v>
      </c>
      <c r="B111">
        <f>B71*10000/B62</f>
        <v>-0.034192091206887314</v>
      </c>
      <c r="C111">
        <f>C71*10000/C62</f>
        <v>-0.04986986040741133</v>
      </c>
      <c r="D111">
        <f>D71*10000/D62</f>
        <v>-0.05781347840011903</v>
      </c>
      <c r="E111">
        <f>E71*10000/E62</f>
        <v>-0.07509925178387276</v>
      </c>
      <c r="F111">
        <f>F71*10000/F62</f>
        <v>-0.07076553718551808</v>
      </c>
      <c r="G111">
        <f>AVERAGE(C111:E111)</f>
        <v>-0.06092753019713437</v>
      </c>
      <c r="H111">
        <f>STDEV(C111:E111)</f>
        <v>0.012899749464719766</v>
      </c>
      <c r="I111">
        <f>(B111*B4+C111*C4+D111*D4+E111*E4+F111*F4)/SUM(B4:F4)</f>
        <v>-0.05836781680379175</v>
      </c>
    </row>
    <row r="112" spans="1:9" ht="12.75">
      <c r="A112" t="s">
        <v>75</v>
      </c>
      <c r="B112">
        <f>B72*10000/B62</f>
        <v>-0.032331047498630555</v>
      </c>
      <c r="C112">
        <f>C72*10000/C62</f>
        <v>-0.006368419090968628</v>
      </c>
      <c r="D112">
        <f>D72*10000/D62</f>
        <v>-0.003043697735084041</v>
      </c>
      <c r="E112">
        <f>E72*10000/E62</f>
        <v>-0.018021437262579234</v>
      </c>
      <c r="F112">
        <f>F72*10000/F62</f>
        <v>-0.021566836235281595</v>
      </c>
      <c r="G112">
        <f>AVERAGE(C112:E112)</f>
        <v>-0.009144518029543967</v>
      </c>
      <c r="H112">
        <f>STDEV(C112:E112)</f>
        <v>0.00786531717897901</v>
      </c>
      <c r="I112">
        <f>(B112*B4+C112*C4+D112*D4+E112*E4+F112*F4)/SUM(B4:F4)</f>
        <v>-0.014163324686998872</v>
      </c>
    </row>
    <row r="113" spans="1:9" ht="12.75">
      <c r="A113" t="s">
        <v>76</v>
      </c>
      <c r="B113">
        <f>B73*10000/B62</f>
        <v>0.028067176900210385</v>
      </c>
      <c r="C113">
        <f>C73*10000/C62</f>
        <v>0.027776378812201633</v>
      </c>
      <c r="D113">
        <f>D73*10000/D62</f>
        <v>0.04191498981945963</v>
      </c>
      <c r="E113">
        <f>E73*10000/E62</f>
        <v>0.03992498994475154</v>
      </c>
      <c r="F113">
        <f>F73*10000/F62</f>
        <v>0.008675146547177017</v>
      </c>
      <c r="G113">
        <f>AVERAGE(C113:E113)</f>
        <v>0.0365387861921376</v>
      </c>
      <c r="H113">
        <f>STDEV(C113:E113)</f>
        <v>0.007653421600454407</v>
      </c>
      <c r="I113">
        <f>(B113*B4+C113*C4+D113*D4+E113*E4+F113*F4)/SUM(B4:F4)</f>
        <v>0.03158999951539471</v>
      </c>
    </row>
    <row r="114" spans="1:11" ht="12.75">
      <c r="A114" t="s">
        <v>77</v>
      </c>
      <c r="B114">
        <f>B74*10000/B62</f>
        <v>-0.20102253800157585</v>
      </c>
      <c r="C114">
        <f>C74*10000/C62</f>
        <v>-0.19176751087548616</v>
      </c>
      <c r="D114">
        <f>D74*10000/D62</f>
        <v>-0.19768620635216155</v>
      </c>
      <c r="E114">
        <f>E74*10000/E62</f>
        <v>-0.19911873232534377</v>
      </c>
      <c r="F114">
        <f>F74*10000/F62</f>
        <v>-0.1401250460083731</v>
      </c>
      <c r="G114">
        <f>AVERAGE(C114:E114)</f>
        <v>-0.19619081651766382</v>
      </c>
      <c r="H114">
        <f>STDEV(C114:E114)</f>
        <v>0.0038970831745096463</v>
      </c>
      <c r="I114">
        <f>(B114*B4+C114*C4+D114*D4+E114*E4+F114*F4)/SUM(B4:F4)</f>
        <v>-0.18940361272185371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-0.0030409144698400202</v>
      </c>
      <c r="C115">
        <f>C75*10000/C62</f>
        <v>-0.0024495247964004823</v>
      </c>
      <c r="D115">
        <f>D75*10000/D62</f>
        <v>-0.008363289672239668</v>
      </c>
      <c r="E115">
        <f>E75*10000/E62</f>
        <v>-0.0032242196456773306</v>
      </c>
      <c r="F115">
        <f>F75*10000/F62</f>
        <v>0.002166030933201451</v>
      </c>
      <c r="G115">
        <f>AVERAGE(C115:E115)</f>
        <v>-0.00467901137143916</v>
      </c>
      <c r="H115">
        <f>STDEV(C115:E115)</f>
        <v>0.0032141045371434545</v>
      </c>
      <c r="I115">
        <f>(B115*B4+C115*C4+D115*D4+E115*E4+F115*F4)/SUM(B4:F4)</f>
        <v>-0.0035273248477514277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137.12346689507976</v>
      </c>
      <c r="C122">
        <f>C82*10000/C62</f>
        <v>58.293037104587704</v>
      </c>
      <c r="D122">
        <f>D82*10000/D62</f>
        <v>-10.75054080701477</v>
      </c>
      <c r="E122">
        <f>E82*10000/E62</f>
        <v>-68.94441785533108</v>
      </c>
      <c r="F122">
        <f>F82*10000/F62</f>
        <v>-108.76719141828175</v>
      </c>
      <c r="G122">
        <f>AVERAGE(C122:E122)</f>
        <v>-7.13397385258605</v>
      </c>
      <c r="H122">
        <f>STDEV(C122:E122)</f>
        <v>63.6957781455823</v>
      </c>
      <c r="I122">
        <f>(B122*B4+C122*C4+D122*D4+E122*E4+F122*F4)/SUM(B4:F4)</f>
        <v>0.19539148061916387</v>
      </c>
    </row>
    <row r="123" spans="1:9" ht="12.75">
      <c r="A123" t="s">
        <v>81</v>
      </c>
      <c r="B123">
        <f>B83*10000/B62</f>
        <v>-1.392866395453347</v>
      </c>
      <c r="C123">
        <f>C83*10000/C62</f>
        <v>-1.3066366961283684</v>
      </c>
      <c r="D123">
        <f>D83*10000/D62</f>
        <v>-0.5092429047568477</v>
      </c>
      <c r="E123">
        <f>E83*10000/E62</f>
        <v>2.5411307911960517</v>
      </c>
      <c r="F123">
        <f>F83*10000/F62</f>
        <v>9.446987964998376</v>
      </c>
      <c r="G123">
        <f>AVERAGE(C123:E123)</f>
        <v>0.24175039677027854</v>
      </c>
      <c r="H123">
        <f>STDEV(C123:E123)</f>
        <v>2.03084264858991</v>
      </c>
      <c r="I123">
        <f>(B123*B4+C123*C4+D123*D4+E123*E4+F123*F4)/SUM(B4:F4)</f>
        <v>1.234251159528021</v>
      </c>
    </row>
    <row r="124" spans="1:9" ht="12.75">
      <c r="A124" t="s">
        <v>82</v>
      </c>
      <c r="B124">
        <f>B84*10000/B62</f>
        <v>0.8603386139961221</v>
      </c>
      <c r="C124">
        <f>C84*10000/C62</f>
        <v>0.5938117070737413</v>
      </c>
      <c r="D124">
        <f>D84*10000/D62</f>
        <v>0.48915978318739284</v>
      </c>
      <c r="E124">
        <f>E84*10000/E62</f>
        <v>3.5523719464296275</v>
      </c>
      <c r="F124">
        <f>F84*10000/F62</f>
        <v>2.100124177719079</v>
      </c>
      <c r="G124">
        <f>AVERAGE(C124:E124)</f>
        <v>1.5451144788969204</v>
      </c>
      <c r="H124">
        <f>STDEV(C124:E124)</f>
        <v>1.7391233170818106</v>
      </c>
      <c r="I124">
        <f>(B124*B4+C124*C4+D124*D4+E124*E4+F124*F4)/SUM(B4:F4)</f>
        <v>1.5200822762213508</v>
      </c>
    </row>
    <row r="125" spans="1:9" ht="12.75">
      <c r="A125" t="s">
        <v>83</v>
      </c>
      <c r="B125">
        <f>B85*10000/B62</f>
        <v>-0.1071390421191364</v>
      </c>
      <c r="C125">
        <f>C85*10000/C62</f>
        <v>-0.6032688560845312</v>
      </c>
      <c r="D125">
        <f>D85*10000/D62</f>
        <v>-0.42833899649282237</v>
      </c>
      <c r="E125">
        <f>E85*10000/E62</f>
        <v>0.8435196042151129</v>
      </c>
      <c r="F125">
        <f>F85*10000/F62</f>
        <v>-0.4871240875124635</v>
      </c>
      <c r="G125">
        <f>AVERAGE(C125:E125)</f>
        <v>-0.06269608278741357</v>
      </c>
      <c r="H125">
        <f>STDEV(C125:E125)</f>
        <v>0.7896646550728287</v>
      </c>
      <c r="I125">
        <f>(B125*B4+C125*C4+D125*D4+E125*E4+F125*F4)/SUM(B4:F4)</f>
        <v>-0.12579128595565736</v>
      </c>
    </row>
    <row r="126" spans="1:9" ht="12.75">
      <c r="A126" t="s">
        <v>84</v>
      </c>
      <c r="B126">
        <f>B86*10000/B62</f>
        <v>1.1715545909205956</v>
      </c>
      <c r="C126">
        <f>C86*10000/C62</f>
        <v>1.0357078416311667</v>
      </c>
      <c r="D126">
        <f>D86*10000/D62</f>
        <v>0.35565201789026085</v>
      </c>
      <c r="E126">
        <f>E86*10000/E62</f>
        <v>-0.02575602238809573</v>
      </c>
      <c r="F126">
        <f>F86*10000/F62</f>
        <v>2.153307434938868</v>
      </c>
      <c r="G126">
        <f>AVERAGE(C126:E126)</f>
        <v>0.45520127904444396</v>
      </c>
      <c r="H126">
        <f>STDEV(C126:E126)</f>
        <v>0.5376885020176027</v>
      </c>
      <c r="I126">
        <f>(B126*B4+C126*C4+D126*D4+E126*E4+F126*F4)/SUM(B4:F4)</f>
        <v>0.7857701440803038</v>
      </c>
    </row>
    <row r="127" spans="1:9" ht="12.75">
      <c r="A127" t="s">
        <v>85</v>
      </c>
      <c r="B127">
        <f>B87*10000/B62</f>
        <v>0.1905471131374154</v>
      </c>
      <c r="C127">
        <f>C87*10000/C62</f>
        <v>-0.07465966434339069</v>
      </c>
      <c r="D127">
        <f>D87*10000/D62</f>
        <v>-0.008779536613102292</v>
      </c>
      <c r="E127">
        <f>E87*10000/E62</f>
        <v>0.35041843501655734</v>
      </c>
      <c r="F127">
        <f>F87*10000/F62</f>
        <v>0.5645443278650338</v>
      </c>
      <c r="G127">
        <f>AVERAGE(C127:E127)</f>
        <v>0.08899307802002145</v>
      </c>
      <c r="H127">
        <f>STDEV(C127:E127)</f>
        <v>0.22878474767347243</v>
      </c>
      <c r="I127">
        <f>(B127*B4+C127*C4+D127*D4+E127*E4+F127*F4)/SUM(B4:F4)</f>
        <v>0.16721997540475694</v>
      </c>
    </row>
    <row r="128" spans="1:9" ht="12.75">
      <c r="A128" t="s">
        <v>86</v>
      </c>
      <c r="B128">
        <f>B88*10000/B62</f>
        <v>0.13760052415893984</v>
      </c>
      <c r="C128">
        <f>C88*10000/C62</f>
        <v>0.22942590506798494</v>
      </c>
      <c r="D128">
        <f>D88*10000/D62</f>
        <v>0.4869366292026405</v>
      </c>
      <c r="E128">
        <f>E88*10000/E62</f>
        <v>0.45879390812517445</v>
      </c>
      <c r="F128">
        <f>F88*10000/F62</f>
        <v>0.3636703424800086</v>
      </c>
      <c r="G128">
        <f>AVERAGE(C128:E128)</f>
        <v>0.39171881413193327</v>
      </c>
      <c r="H128">
        <f>STDEV(C128:E128)</f>
        <v>0.14125241391473747</v>
      </c>
      <c r="I128">
        <f>(B128*B4+C128*C4+D128*D4+E128*E4+F128*F4)/SUM(B4:F4)</f>
        <v>0.3511477460716054</v>
      </c>
    </row>
    <row r="129" spans="1:9" ht="12.75">
      <c r="A129" t="s">
        <v>87</v>
      </c>
      <c r="B129">
        <f>B89*10000/B62</f>
        <v>-0.005914160455696206</v>
      </c>
      <c r="C129">
        <f>C89*10000/C62</f>
        <v>0.10956099905578826</v>
      </c>
      <c r="D129">
        <f>D89*10000/D62</f>
        <v>-0.003305446484316468</v>
      </c>
      <c r="E129">
        <f>E89*10000/E62</f>
        <v>0.06690579560624087</v>
      </c>
      <c r="F129">
        <f>F89*10000/F62</f>
        <v>-0.1726982859707014</v>
      </c>
      <c r="G129">
        <f>AVERAGE(C129:E129)</f>
        <v>0.05772044939257089</v>
      </c>
      <c r="H129">
        <f>STDEV(C129:E129)</f>
        <v>0.056991109578714914</v>
      </c>
      <c r="I129">
        <f>(B129*B4+C129*C4+D129*D4+E129*E4+F129*F4)/SUM(B4:F4)</f>
        <v>0.01773356529698793</v>
      </c>
    </row>
    <row r="130" spans="1:9" ht="12.75">
      <c r="A130" t="s">
        <v>88</v>
      </c>
      <c r="B130">
        <f>B90*10000/B62</f>
        <v>0.11830930687087467</v>
      </c>
      <c r="C130">
        <f>C90*10000/C62</f>
        <v>0.08752115079582642</v>
      </c>
      <c r="D130">
        <f>D90*10000/D62</f>
        <v>0.16176552824310292</v>
      </c>
      <c r="E130">
        <f>E90*10000/E62</f>
        <v>0.09121541929744431</v>
      </c>
      <c r="F130">
        <f>F90*10000/F62</f>
        <v>0.28219101899394744</v>
      </c>
      <c r="G130">
        <f>AVERAGE(C130:E130)</f>
        <v>0.11350069944545789</v>
      </c>
      <c r="H130">
        <f>STDEV(C130:E130)</f>
        <v>0.04183936159993361</v>
      </c>
      <c r="I130">
        <f>(B130*B4+C130*C4+D130*D4+E130*E4+F130*F4)/SUM(B4:F4)</f>
        <v>0.1367216972382613</v>
      </c>
    </row>
    <row r="131" spans="1:9" ht="12.75">
      <c r="A131" t="s">
        <v>89</v>
      </c>
      <c r="B131">
        <f>B91*10000/B62</f>
        <v>0.0008605505750970299</v>
      </c>
      <c r="C131">
        <f>C91*10000/C62</f>
        <v>0.03054140467422127</v>
      </c>
      <c r="D131">
        <f>D91*10000/D62</f>
        <v>-0.004611782993460569</v>
      </c>
      <c r="E131">
        <f>E91*10000/E62</f>
        <v>-0.010372086325648778</v>
      </c>
      <c r="F131">
        <f>F91*10000/F62</f>
        <v>0.026268765838729342</v>
      </c>
      <c r="G131">
        <f>AVERAGE(C131:E131)</f>
        <v>0.005185845118370641</v>
      </c>
      <c r="H131">
        <f>STDEV(C131:E131)</f>
        <v>0.022146637982150264</v>
      </c>
      <c r="I131">
        <f>(B131*B4+C131*C4+D131*D4+E131*E4+F131*F4)/SUM(B4:F4)</f>
        <v>0.007375251184585582</v>
      </c>
    </row>
    <row r="132" spans="1:9" ht="12.75">
      <c r="A132" t="s">
        <v>90</v>
      </c>
      <c r="B132">
        <f>B92*10000/B62</f>
        <v>0.023579679689542072</v>
      </c>
      <c r="C132">
        <f>C92*10000/C62</f>
        <v>0.04146875068207833</v>
      </c>
      <c r="D132">
        <f>D92*10000/D62</f>
        <v>0.08259030157673335</v>
      </c>
      <c r="E132">
        <f>E92*10000/E62</f>
        <v>0.046219958609627014</v>
      </c>
      <c r="F132">
        <f>F92*10000/F62</f>
        <v>0.05463872977802117</v>
      </c>
      <c r="G132">
        <f>AVERAGE(C132:E132)</f>
        <v>0.056759670289479563</v>
      </c>
      <c r="H132">
        <f>STDEV(C132:E132)</f>
        <v>0.02249576912924388</v>
      </c>
      <c r="I132">
        <f>(B132*B4+C132*C4+D132*D4+E132*E4+F132*F4)/SUM(B4:F4)</f>
        <v>0.05166731688054804</v>
      </c>
    </row>
    <row r="133" spans="1:9" ht="12.75">
      <c r="A133" t="s">
        <v>91</v>
      </c>
      <c r="B133">
        <f>B93*10000/B62</f>
        <v>0.10252041380644442</v>
      </c>
      <c r="C133">
        <f>C93*10000/C62</f>
        <v>0.1109127238914894</v>
      </c>
      <c r="D133">
        <f>D93*10000/D62</f>
        <v>0.10576532838962281</v>
      </c>
      <c r="E133">
        <f>E93*10000/E62</f>
        <v>0.10588687101683139</v>
      </c>
      <c r="F133">
        <f>F93*10000/F62</f>
        <v>0.05117674258232635</v>
      </c>
      <c r="G133">
        <f>AVERAGE(C133:E133)</f>
        <v>0.10752164109931454</v>
      </c>
      <c r="H133">
        <f>STDEV(C133:E133)</f>
        <v>0.002937392556349258</v>
      </c>
      <c r="I133">
        <f>(B133*B4+C133*C4+D133*D4+E133*E4+F133*F4)/SUM(B4:F4)</f>
        <v>0.09927267065566386</v>
      </c>
    </row>
    <row r="134" spans="1:9" ht="12.75">
      <c r="A134" t="s">
        <v>92</v>
      </c>
      <c r="B134">
        <f>B94*10000/B62</f>
        <v>-0.011406388031662294</v>
      </c>
      <c r="C134">
        <f>C94*10000/C62</f>
        <v>-0.005866386702031995</v>
      </c>
      <c r="D134">
        <f>D94*10000/D62</f>
        <v>0.012679490717270337</v>
      </c>
      <c r="E134">
        <f>E94*10000/E62</f>
        <v>0.008068592273469356</v>
      </c>
      <c r="F134">
        <f>F94*10000/F62</f>
        <v>-0.01705102446053673</v>
      </c>
      <c r="G134">
        <f>AVERAGE(C134:E134)</f>
        <v>0.004960565429569232</v>
      </c>
      <c r="H134">
        <f>STDEV(C134:E134)</f>
        <v>0.009655685654563836</v>
      </c>
      <c r="I134">
        <f>(B134*B4+C134*C4+D134*D4+E134*E4+F134*F4)/SUM(B4:F4)</f>
        <v>-0.00035083189629060105</v>
      </c>
    </row>
    <row r="135" spans="1:9" ht="12.75">
      <c r="A135" t="s">
        <v>93</v>
      </c>
      <c r="B135">
        <f>B95*10000/B62</f>
        <v>-0.008127633729243213</v>
      </c>
      <c r="C135">
        <f>C95*10000/C62</f>
        <v>-0.0031376311773780126</v>
      </c>
      <c r="D135">
        <f>D95*10000/D62</f>
        <v>-0.0019111254114527328</v>
      </c>
      <c r="E135">
        <f>E95*10000/E62</f>
        <v>-0.0056950044668780475</v>
      </c>
      <c r="F135">
        <f>F95*10000/F62</f>
        <v>0.0030722843858161</v>
      </c>
      <c r="G135">
        <f>AVERAGE(C135:E135)</f>
        <v>-0.0035812536852362644</v>
      </c>
      <c r="H135">
        <f>STDEV(C135:E135)</f>
        <v>0.001930553255838965</v>
      </c>
      <c r="I135">
        <f>(B135*B4+C135*C4+D135*D4+E135*E4+F135*F4)/SUM(B4:F4)</f>
        <v>-0.003351555597387015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etodesco</cp:lastModifiedBy>
  <cp:lastPrinted>2004-07-09T07:07:11Z</cp:lastPrinted>
  <dcterms:created xsi:type="dcterms:W3CDTF">2004-07-09T07:07:11Z</dcterms:created>
  <dcterms:modified xsi:type="dcterms:W3CDTF">2004-07-09T08:51:43Z</dcterms:modified>
  <cp:category/>
  <cp:version/>
  <cp:contentType/>
  <cp:contentStatus/>
</cp:coreProperties>
</file>