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<sst xmlns="http://schemas.openxmlformats.org/spreadsheetml/2006/main" count="202" uniqueCount="97">
  <si>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15/07/2004       12:10:08</t>
  </si>
  <si>
    <t>LISSNER</t>
  </si>
  <si>
    <t>HCMQAP283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</si>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</sst>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66909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-0.003752</v>
      </c>
      <c r="D4" s="13">
        <v>-0.003749</v>
      </c>
      <c r="E4" s="13">
        <v>-0.003751</v>
      </c>
      <c r="F4" s="24">
        <v>-0.00208</v>
      </c>
      <c r="G4" s="34">
        <v>-0.011692</v>
      </c>
    </row>
    <row r="5" spans="1:7" ht="12.75" thickBot="1">
      <c r="A5" s="44" t="s">
        <v>13</v>
      </c>
      <c r="B5" s="45">
        <v>4.632199</v>
      </c>
      <c r="C5" s="46">
        <v>2.764036</v>
      </c>
      <c r="D5" s="46">
        <v>-0.135726</v>
      </c>
      <c r="E5" s="46">
        <v>-2.31616</v>
      </c>
      <c r="F5" s="47">
        <v>-5.549053</v>
      </c>
      <c r="G5" s="48">
        <v>3.712544</v>
      </c>
    </row>
    <row r="6" spans="1:7" ht="12.75" thickTop="1">
      <c r="A6" s="6" t="s">
        <v>14</v>
      </c>
      <c r="B6" s="39">
        <v>76.45746</v>
      </c>
      <c r="C6" s="40">
        <v>-64.81239</v>
      </c>
      <c r="D6" s="40">
        <v>20.05788</v>
      </c>
      <c r="E6" s="40">
        <v>6.825496</v>
      </c>
      <c r="F6" s="41">
        <v>-14.59804</v>
      </c>
      <c r="G6" s="42">
        <v>-0.001971143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1.992425</v>
      </c>
      <c r="C8" s="14">
        <v>2.357887</v>
      </c>
      <c r="D8" s="14">
        <v>0.3603148</v>
      </c>
      <c r="E8" s="14">
        <v>3.305566</v>
      </c>
      <c r="F8" s="25">
        <v>-0.1785253</v>
      </c>
      <c r="G8" s="35">
        <v>1.714271</v>
      </c>
    </row>
    <row r="9" spans="1:7" ht="12">
      <c r="A9" s="20" t="s">
        <v>17</v>
      </c>
      <c r="B9" s="29">
        <v>-0.1216008</v>
      </c>
      <c r="C9" s="14">
        <v>0.3212232</v>
      </c>
      <c r="D9" s="14">
        <v>0.4415002</v>
      </c>
      <c r="E9" s="14">
        <v>0.5328615</v>
      </c>
      <c r="F9" s="25">
        <v>-1.200803</v>
      </c>
      <c r="G9" s="35">
        <v>0.1339221</v>
      </c>
    </row>
    <row r="10" spans="1:7" ht="12">
      <c r="A10" s="20" t="s">
        <v>18</v>
      </c>
      <c r="B10" s="29">
        <v>-0.08058833</v>
      </c>
      <c r="C10" s="14">
        <v>-1.434075</v>
      </c>
      <c r="D10" s="14">
        <v>-0.5835942</v>
      </c>
      <c r="E10" s="14">
        <v>-1.036382</v>
      </c>
      <c r="F10" s="25">
        <v>-1.650783</v>
      </c>
      <c r="G10" s="35">
        <v>-0.9666824</v>
      </c>
    </row>
    <row r="11" spans="1:7" ht="12">
      <c r="A11" s="21" t="s">
        <v>19</v>
      </c>
      <c r="B11" s="31">
        <v>2.913301</v>
      </c>
      <c r="C11" s="16">
        <v>1.69174</v>
      </c>
      <c r="D11" s="16">
        <v>2.468072</v>
      </c>
      <c r="E11" s="16">
        <v>0.7567518</v>
      </c>
      <c r="F11" s="27">
        <v>13.91674</v>
      </c>
      <c r="G11" s="37">
        <v>3.461109</v>
      </c>
    </row>
    <row r="12" spans="1:7" ht="12">
      <c r="A12" s="20" t="s">
        <v>20</v>
      </c>
      <c r="B12" s="29">
        <v>0.1287068</v>
      </c>
      <c r="C12" s="14">
        <v>0.1252494</v>
      </c>
      <c r="D12" s="14">
        <v>0.3025404</v>
      </c>
      <c r="E12" s="14">
        <v>0.1091096</v>
      </c>
      <c r="F12" s="25">
        <v>0.02095984</v>
      </c>
      <c r="G12" s="35">
        <v>0.1505975</v>
      </c>
    </row>
    <row r="13" spans="1:7" ht="12">
      <c r="A13" s="20" t="s">
        <v>21</v>
      </c>
      <c r="B13" s="29">
        <v>0.1050302</v>
      </c>
      <c r="C13" s="14">
        <v>0.02140505</v>
      </c>
      <c r="D13" s="14">
        <v>0.05880789</v>
      </c>
      <c r="E13" s="14">
        <v>0.1386962</v>
      </c>
      <c r="F13" s="25">
        <v>-0.1052937</v>
      </c>
      <c r="G13" s="35">
        <v>0.0538409</v>
      </c>
    </row>
    <row r="14" spans="1:7" ht="12">
      <c r="A14" s="20" t="s">
        <v>22</v>
      </c>
      <c r="B14" s="29">
        <v>-0.09641069</v>
      </c>
      <c r="C14" s="14">
        <v>-0.08728282</v>
      </c>
      <c r="D14" s="14">
        <v>-0.1698108</v>
      </c>
      <c r="E14" s="14">
        <v>-0.08418797</v>
      </c>
      <c r="F14" s="25">
        <v>-0.02935122</v>
      </c>
      <c r="G14" s="35">
        <v>-0.0999802</v>
      </c>
    </row>
    <row r="15" spans="1:7" ht="12">
      <c r="A15" s="21" t="s">
        <v>23</v>
      </c>
      <c r="B15" s="31">
        <v>-0.358088</v>
      </c>
      <c r="C15" s="16">
        <v>-0.1989545</v>
      </c>
      <c r="D15" s="16">
        <v>-0.1157048</v>
      </c>
      <c r="E15" s="16">
        <v>-0.1985211</v>
      </c>
      <c r="F15" s="27">
        <v>-0.410615</v>
      </c>
      <c r="G15" s="37">
        <v>-0.2301124</v>
      </c>
    </row>
    <row r="16" spans="1:7" ht="12">
      <c r="A16" s="20" t="s">
        <v>24</v>
      </c>
      <c r="B16" s="29">
        <v>0.01931219</v>
      </c>
      <c r="C16" s="14">
        <v>0.0148499</v>
      </c>
      <c r="D16" s="14">
        <v>0.07405056</v>
      </c>
      <c r="E16" s="14">
        <v>-0.004209504</v>
      </c>
      <c r="F16" s="25">
        <v>-0.02629735</v>
      </c>
      <c r="G16" s="35">
        <v>0.01965874</v>
      </c>
    </row>
    <row r="17" spans="1:7" ht="12">
      <c r="A17" s="20" t="s">
        <v>25</v>
      </c>
      <c r="B17" s="29">
        <v>-0.01574357</v>
      </c>
      <c r="C17" s="14">
        <v>-0.0297904</v>
      </c>
      <c r="D17" s="14">
        <v>-0.03324114</v>
      </c>
      <c r="E17" s="14">
        <v>-0.04065845</v>
      </c>
      <c r="F17" s="25">
        <v>-0.02760006</v>
      </c>
      <c r="G17" s="35">
        <v>-0.0309061</v>
      </c>
    </row>
    <row r="18" spans="1:7" ht="12">
      <c r="A18" s="20" t="s">
        <v>26</v>
      </c>
      <c r="B18" s="29">
        <v>-0.01023555</v>
      </c>
      <c r="C18" s="14">
        <v>0.02567468</v>
      </c>
      <c r="D18" s="14">
        <v>0.004343372</v>
      </c>
      <c r="E18" s="14">
        <v>0.02180589</v>
      </c>
      <c r="F18" s="25">
        <v>-0.00444881</v>
      </c>
      <c r="G18" s="35">
        <v>0.01040039</v>
      </c>
    </row>
    <row r="19" spans="1:7" ht="12">
      <c r="A19" s="21" t="s">
        <v>27</v>
      </c>
      <c r="B19" s="31">
        <v>-0.2059532</v>
      </c>
      <c r="C19" s="16">
        <v>-0.1883833</v>
      </c>
      <c r="D19" s="16">
        <v>-0.1994002</v>
      </c>
      <c r="E19" s="16">
        <v>-0.1747954</v>
      </c>
      <c r="F19" s="27">
        <v>-0.1410315</v>
      </c>
      <c r="G19" s="37">
        <v>-0.1839936</v>
      </c>
    </row>
    <row r="20" spans="1:7" ht="12.75" thickBot="1">
      <c r="A20" s="44" t="s">
        <v>28</v>
      </c>
      <c r="B20" s="45">
        <v>-0.002999275</v>
      </c>
      <c r="C20" s="46">
        <v>0.006189177</v>
      </c>
      <c r="D20" s="46">
        <v>0.002351841</v>
      </c>
      <c r="E20" s="46">
        <v>0.007511123</v>
      </c>
      <c r="F20" s="47">
        <v>0.003348454</v>
      </c>
      <c r="G20" s="48">
        <v>0.003874186</v>
      </c>
    </row>
    <row r="21" spans="1:7" ht="12.75" thickTop="1">
      <c r="A21" s="6" t="s">
        <v>29</v>
      </c>
      <c r="B21" s="39">
        <v>-110.3246</v>
      </c>
      <c r="C21" s="40">
        <v>36.94457</v>
      </c>
      <c r="D21" s="40">
        <v>81.72265</v>
      </c>
      <c r="E21" s="40">
        <v>10.88805</v>
      </c>
      <c r="F21" s="41">
        <v>-113.7584</v>
      </c>
      <c r="G21" s="43">
        <v>0.006153021</v>
      </c>
    </row>
    <row r="22" spans="1:7" ht="12">
      <c r="A22" s="20" t="s">
        <v>30</v>
      </c>
      <c r="B22" s="29">
        <v>92.64662</v>
      </c>
      <c r="C22" s="14">
        <v>55.28128</v>
      </c>
      <c r="D22" s="14">
        <v>-2.714529</v>
      </c>
      <c r="E22" s="14">
        <v>-46.32354</v>
      </c>
      <c r="F22" s="25">
        <v>-110.9856</v>
      </c>
      <c r="G22" s="36">
        <v>0</v>
      </c>
    </row>
    <row r="23" spans="1:7" ht="12">
      <c r="A23" s="20" t="s">
        <v>31</v>
      </c>
      <c r="B23" s="29">
        <v>-0.6757862</v>
      </c>
      <c r="C23" s="14">
        <v>1.439333</v>
      </c>
      <c r="D23" s="14">
        <v>0.555293</v>
      </c>
      <c r="E23" s="14">
        <v>-0.2433485</v>
      </c>
      <c r="F23" s="25">
        <v>4.518954</v>
      </c>
      <c r="G23" s="35">
        <v>0.9261988</v>
      </c>
    </row>
    <row r="24" spans="1:7" ht="12">
      <c r="A24" s="20" t="s">
        <v>32</v>
      </c>
      <c r="B24" s="29">
        <v>-0.5271374</v>
      </c>
      <c r="C24" s="14">
        <v>0.5078485</v>
      </c>
      <c r="D24" s="14">
        <v>2.374887</v>
      </c>
      <c r="E24" s="14">
        <v>1.255698</v>
      </c>
      <c r="F24" s="25">
        <v>0.8902931</v>
      </c>
      <c r="G24" s="35">
        <v>1.037836</v>
      </c>
    </row>
    <row r="25" spans="1:7" ht="12">
      <c r="A25" s="20" t="s">
        <v>33</v>
      </c>
      <c r="B25" s="29">
        <v>-0.1978077</v>
      </c>
      <c r="C25" s="14">
        <v>0.4906814</v>
      </c>
      <c r="D25" s="14">
        <v>0.4647571</v>
      </c>
      <c r="E25" s="14">
        <v>0.2611662</v>
      </c>
      <c r="F25" s="25">
        <v>-1.800723</v>
      </c>
      <c r="G25" s="35">
        <v>0.02386765</v>
      </c>
    </row>
    <row r="26" spans="1:7" ht="12">
      <c r="A26" s="21" t="s">
        <v>34</v>
      </c>
      <c r="B26" s="31">
        <v>0.1143506</v>
      </c>
      <c r="C26" s="16">
        <v>0.3063404</v>
      </c>
      <c r="D26" s="16">
        <v>-0.04377191</v>
      </c>
      <c r="E26" s="16">
        <v>0.3850854</v>
      </c>
      <c r="F26" s="27">
        <v>1.528896</v>
      </c>
      <c r="G26" s="37">
        <v>0.3762205</v>
      </c>
    </row>
    <row r="27" spans="1:7" ht="12">
      <c r="A27" s="20" t="s">
        <v>35</v>
      </c>
      <c r="B27" s="29">
        <v>-0.04089321</v>
      </c>
      <c r="C27" s="14">
        <v>0.1973522</v>
      </c>
      <c r="D27" s="14">
        <v>0.2045807</v>
      </c>
      <c r="E27" s="14">
        <v>0.09839093</v>
      </c>
      <c r="F27" s="25">
        <v>0.216199</v>
      </c>
      <c r="G27" s="35">
        <v>0.1432716</v>
      </c>
    </row>
    <row r="28" spans="1:7" ht="12">
      <c r="A28" s="20" t="s">
        <v>36</v>
      </c>
      <c r="B28" s="29">
        <v>-0.3110339</v>
      </c>
      <c r="C28" s="14">
        <v>0.1633931</v>
      </c>
      <c r="D28" s="14">
        <v>0.1159528</v>
      </c>
      <c r="E28" s="14">
        <v>0.3128395</v>
      </c>
      <c r="F28" s="25">
        <v>0.06593424</v>
      </c>
      <c r="G28" s="35">
        <v>0.1062065</v>
      </c>
    </row>
    <row r="29" spans="1:7" ht="12">
      <c r="A29" s="20" t="s">
        <v>37</v>
      </c>
      <c r="B29" s="29">
        <v>0.02762645</v>
      </c>
      <c r="C29" s="14">
        <v>-0.06821557</v>
      </c>
      <c r="D29" s="14">
        <v>0.02000294</v>
      </c>
      <c r="E29" s="14">
        <v>0.03161813</v>
      </c>
      <c r="F29" s="25">
        <v>-0.06485658</v>
      </c>
      <c r="G29" s="35">
        <v>-0.008641667</v>
      </c>
    </row>
    <row r="30" spans="1:7" ht="12">
      <c r="A30" s="21" t="s">
        <v>38</v>
      </c>
      <c r="B30" s="31">
        <v>0.02570956</v>
      </c>
      <c r="C30" s="16">
        <v>0.08608283</v>
      </c>
      <c r="D30" s="16">
        <v>0.0337602</v>
      </c>
      <c r="E30" s="16">
        <v>-0.003198395</v>
      </c>
      <c r="F30" s="27">
        <v>0.370668</v>
      </c>
      <c r="G30" s="37">
        <v>0.08124631</v>
      </c>
    </row>
    <row r="31" spans="1:7" ht="12">
      <c r="A31" s="20" t="s">
        <v>39</v>
      </c>
      <c r="B31" s="29">
        <v>0.007868614</v>
      </c>
      <c r="C31" s="14">
        <v>-0.03186881</v>
      </c>
      <c r="D31" s="14">
        <v>0.009976449</v>
      </c>
      <c r="E31" s="14">
        <v>0.00397611</v>
      </c>
      <c r="F31" s="25">
        <v>0.01841403</v>
      </c>
      <c r="G31" s="35">
        <v>-0.0007187463</v>
      </c>
    </row>
    <row r="32" spans="1:7" ht="12">
      <c r="A32" s="20" t="s">
        <v>40</v>
      </c>
      <c r="B32" s="29">
        <v>-0.005166266</v>
      </c>
      <c r="C32" s="14">
        <v>0.0275044</v>
      </c>
      <c r="D32" s="14">
        <v>0.01417487</v>
      </c>
      <c r="E32" s="14">
        <v>0.05156524</v>
      </c>
      <c r="F32" s="25">
        <v>0.02106817</v>
      </c>
      <c r="G32" s="35">
        <v>0.0244986</v>
      </c>
    </row>
    <row r="33" spans="1:7" ht="12">
      <c r="A33" s="20" t="s">
        <v>41</v>
      </c>
      <c r="B33" s="29">
        <v>0.1221735</v>
      </c>
      <c r="C33" s="14">
        <v>0.07548343</v>
      </c>
      <c r="D33" s="14">
        <v>0.07430687</v>
      </c>
      <c r="E33" s="14">
        <v>0.08675254</v>
      </c>
      <c r="F33" s="25">
        <v>0.0851269</v>
      </c>
      <c r="G33" s="35">
        <v>0.08596159</v>
      </c>
    </row>
    <row r="34" spans="1:7" ht="12">
      <c r="A34" s="21" t="s">
        <v>42</v>
      </c>
      <c r="B34" s="31">
        <v>-0.02005149</v>
      </c>
      <c r="C34" s="16">
        <v>-0.008231835</v>
      </c>
      <c r="D34" s="16">
        <v>-0.00569499</v>
      </c>
      <c r="E34" s="16">
        <v>-0.003965074</v>
      </c>
      <c r="F34" s="27">
        <v>-0.02085372</v>
      </c>
      <c r="G34" s="37">
        <v>-0.009975225</v>
      </c>
    </row>
    <row r="35" spans="1:7" ht="12.75" thickBot="1">
      <c r="A35" s="22" t="s">
        <v>43</v>
      </c>
      <c r="B35" s="32">
        <v>-0.005958661</v>
      </c>
      <c r="C35" s="17">
        <v>-0.004213758</v>
      </c>
      <c r="D35" s="17">
        <v>0.0002605386</v>
      </c>
      <c r="E35" s="17">
        <v>-0.0009021626</v>
      </c>
      <c r="F35" s="28">
        <v>0.002978641</v>
      </c>
      <c r="G35" s="38">
        <v>-0.001634782</v>
      </c>
    </row>
    <row r="36" spans="1:7" ht="12">
      <c r="A36" s="4" t="s">
        <v>44</v>
      </c>
      <c r="B36" s="3">
        <v>22.29919</v>
      </c>
      <c r="C36" s="3">
        <v>22.29919</v>
      </c>
      <c r="D36" s="3">
        <v>22.30835</v>
      </c>
      <c r="E36" s="3">
        <v>22.3053</v>
      </c>
      <c r="F36" s="3">
        <v>22.31445</v>
      </c>
      <c r="G36" s="3"/>
    </row>
    <row r="37" spans="1:6" ht="12">
      <c r="A37" s="4" t="s">
        <v>45</v>
      </c>
      <c r="B37" s="2">
        <v>0.3448486</v>
      </c>
      <c r="C37" s="2">
        <v>0.3234863</v>
      </c>
      <c r="D37" s="2">
        <v>0.3158569</v>
      </c>
      <c r="E37" s="2">
        <v>0.3128052</v>
      </c>
      <c r="F37" s="2">
        <v>0.3112793</v>
      </c>
    </row>
    <row r="38" spans="1:7" ht="12">
      <c r="A38" s="4" t="s">
        <v>52</v>
      </c>
      <c r="B38" s="2">
        <v>-0.0001282291</v>
      </c>
      <c r="C38" s="2">
        <v>0.0001098305</v>
      </c>
      <c r="D38" s="2">
        <v>-3.406068E-05</v>
      </c>
      <c r="E38" s="2">
        <v>-1.151735E-05</v>
      </c>
      <c r="F38" s="2">
        <v>2.266754E-05</v>
      </c>
      <c r="G38" s="2">
        <v>0.0002210487</v>
      </c>
    </row>
    <row r="39" spans="1:7" ht="12.75" thickBot="1">
      <c r="A39" s="4" t="s">
        <v>53</v>
      </c>
      <c r="B39" s="2">
        <v>0.0001887398</v>
      </c>
      <c r="C39" s="2">
        <v>-6.341292E-05</v>
      </c>
      <c r="D39" s="2">
        <v>-0.0001389377</v>
      </c>
      <c r="E39" s="2">
        <v>-1.856304E-05</v>
      </c>
      <c r="F39" s="2">
        <v>0.0001936408</v>
      </c>
      <c r="G39" s="2">
        <v>0.000896416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3.117109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0.003752</v>
      </c>
      <c r="D4">
        <v>0.003749</v>
      </c>
      <c r="E4">
        <v>0.003751</v>
      </c>
      <c r="F4">
        <v>0.00208</v>
      </c>
      <c r="G4">
        <v>0.011692</v>
      </c>
    </row>
    <row r="5" spans="1:7" ht="12.75">
      <c r="A5" t="s">
        <v>13</v>
      </c>
      <c r="B5">
        <v>4.632199</v>
      </c>
      <c r="C5">
        <v>2.764036</v>
      </c>
      <c r="D5">
        <v>-0.135726</v>
      </c>
      <c r="E5">
        <v>-2.31616</v>
      </c>
      <c r="F5">
        <v>-5.549053</v>
      </c>
      <c r="G5">
        <v>3.712544</v>
      </c>
    </row>
    <row r="6" spans="1:7" ht="12.75">
      <c r="A6" t="s">
        <v>14</v>
      </c>
      <c r="B6" s="49">
        <v>76.45746</v>
      </c>
      <c r="C6" s="49">
        <v>-64.81239</v>
      </c>
      <c r="D6" s="49">
        <v>20.05788</v>
      </c>
      <c r="E6" s="49">
        <v>6.825496</v>
      </c>
      <c r="F6" s="49">
        <v>-14.59804</v>
      </c>
      <c r="G6" s="49">
        <v>-0.001971143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1.992425</v>
      </c>
      <c r="C8" s="49">
        <v>2.357887</v>
      </c>
      <c r="D8" s="49">
        <v>0.3603148</v>
      </c>
      <c r="E8" s="49">
        <v>3.305566</v>
      </c>
      <c r="F8" s="49">
        <v>-0.1785253</v>
      </c>
      <c r="G8" s="49">
        <v>1.714271</v>
      </c>
    </row>
    <row r="9" spans="1:7" ht="12.75">
      <c r="A9" t="s">
        <v>17</v>
      </c>
      <c r="B9" s="49">
        <v>-0.1216008</v>
      </c>
      <c r="C9" s="49">
        <v>0.3212232</v>
      </c>
      <c r="D9" s="49">
        <v>0.4415002</v>
      </c>
      <c r="E9" s="49">
        <v>0.5328615</v>
      </c>
      <c r="F9" s="49">
        <v>-1.200803</v>
      </c>
      <c r="G9" s="49">
        <v>0.1339221</v>
      </c>
    </row>
    <row r="10" spans="1:7" ht="12.75">
      <c r="A10" t="s">
        <v>18</v>
      </c>
      <c r="B10" s="49">
        <v>-0.08058833</v>
      </c>
      <c r="C10" s="49">
        <v>-1.434075</v>
      </c>
      <c r="D10" s="49">
        <v>-0.5835942</v>
      </c>
      <c r="E10" s="49">
        <v>-1.036382</v>
      </c>
      <c r="F10" s="49">
        <v>-1.650783</v>
      </c>
      <c r="G10" s="49">
        <v>-0.9666824</v>
      </c>
    </row>
    <row r="11" spans="1:7" ht="12.75">
      <c r="A11" t="s">
        <v>19</v>
      </c>
      <c r="B11" s="49">
        <v>2.913301</v>
      </c>
      <c r="C11" s="49">
        <v>1.69174</v>
      </c>
      <c r="D11" s="49">
        <v>2.468072</v>
      </c>
      <c r="E11" s="49">
        <v>0.7567518</v>
      </c>
      <c r="F11" s="49">
        <v>13.91674</v>
      </c>
      <c r="G11" s="49">
        <v>3.461109</v>
      </c>
    </row>
    <row r="12" spans="1:7" ht="12.75">
      <c r="A12" t="s">
        <v>20</v>
      </c>
      <c r="B12" s="49">
        <v>0.1287068</v>
      </c>
      <c r="C12" s="49">
        <v>0.1252494</v>
      </c>
      <c r="D12" s="49">
        <v>0.3025404</v>
      </c>
      <c r="E12" s="49">
        <v>0.1091096</v>
      </c>
      <c r="F12" s="49">
        <v>0.02095984</v>
      </c>
      <c r="G12" s="49">
        <v>0.1505975</v>
      </c>
    </row>
    <row r="13" spans="1:7" ht="12.75">
      <c r="A13" t="s">
        <v>21</v>
      </c>
      <c r="B13" s="49">
        <v>0.1050302</v>
      </c>
      <c r="C13" s="49">
        <v>0.02140505</v>
      </c>
      <c r="D13" s="49">
        <v>0.05880789</v>
      </c>
      <c r="E13" s="49">
        <v>0.1386962</v>
      </c>
      <c r="F13" s="49">
        <v>-0.1052937</v>
      </c>
      <c r="G13" s="49">
        <v>0.0538409</v>
      </c>
    </row>
    <row r="14" spans="1:7" ht="12.75">
      <c r="A14" t="s">
        <v>22</v>
      </c>
      <c r="B14" s="49">
        <v>-0.09641069</v>
      </c>
      <c r="C14" s="49">
        <v>-0.08728282</v>
      </c>
      <c r="D14" s="49">
        <v>-0.1698108</v>
      </c>
      <c r="E14" s="49">
        <v>-0.08418797</v>
      </c>
      <c r="F14" s="49">
        <v>-0.02935122</v>
      </c>
      <c r="G14" s="49">
        <v>-0.0999802</v>
      </c>
    </row>
    <row r="15" spans="1:7" ht="12.75">
      <c r="A15" t="s">
        <v>23</v>
      </c>
      <c r="B15" s="49">
        <v>-0.358088</v>
      </c>
      <c r="C15" s="49">
        <v>-0.1989545</v>
      </c>
      <c r="D15" s="49">
        <v>-0.1157048</v>
      </c>
      <c r="E15" s="49">
        <v>-0.1985211</v>
      </c>
      <c r="F15" s="49">
        <v>-0.410615</v>
      </c>
      <c r="G15" s="49">
        <v>-0.2301124</v>
      </c>
    </row>
    <row r="16" spans="1:7" ht="12.75">
      <c r="A16" t="s">
        <v>24</v>
      </c>
      <c r="B16" s="49">
        <v>0.01931219</v>
      </c>
      <c r="C16" s="49">
        <v>0.0148499</v>
      </c>
      <c r="D16" s="49">
        <v>0.07405056</v>
      </c>
      <c r="E16" s="49">
        <v>-0.004209504</v>
      </c>
      <c r="F16" s="49">
        <v>-0.02629735</v>
      </c>
      <c r="G16" s="49">
        <v>0.01965874</v>
      </c>
    </row>
    <row r="17" spans="1:7" ht="12.75">
      <c r="A17" t="s">
        <v>25</v>
      </c>
      <c r="B17" s="49">
        <v>-0.01574357</v>
      </c>
      <c r="C17" s="49">
        <v>-0.0297904</v>
      </c>
      <c r="D17" s="49">
        <v>-0.03324114</v>
      </c>
      <c r="E17" s="49">
        <v>-0.04065845</v>
      </c>
      <c r="F17" s="49">
        <v>-0.02760006</v>
      </c>
      <c r="G17" s="49">
        <v>-0.0309061</v>
      </c>
    </row>
    <row r="18" spans="1:7" ht="12.75">
      <c r="A18" t="s">
        <v>26</v>
      </c>
      <c r="B18" s="49">
        <v>-0.01023555</v>
      </c>
      <c r="C18" s="49">
        <v>0.02567468</v>
      </c>
      <c r="D18" s="49">
        <v>0.004343372</v>
      </c>
      <c r="E18" s="49">
        <v>0.02180589</v>
      </c>
      <c r="F18" s="49">
        <v>-0.00444881</v>
      </c>
      <c r="G18" s="49">
        <v>0.01040039</v>
      </c>
    </row>
    <row r="19" spans="1:7" ht="12.75">
      <c r="A19" t="s">
        <v>27</v>
      </c>
      <c r="B19" s="49">
        <v>-0.2059532</v>
      </c>
      <c r="C19" s="49">
        <v>-0.1883833</v>
      </c>
      <c r="D19" s="49">
        <v>-0.1994002</v>
      </c>
      <c r="E19" s="49">
        <v>-0.1747954</v>
      </c>
      <c r="F19" s="49">
        <v>-0.1410315</v>
      </c>
      <c r="G19" s="49">
        <v>-0.1839936</v>
      </c>
    </row>
    <row r="20" spans="1:7" ht="12.75">
      <c r="A20" t="s">
        <v>28</v>
      </c>
      <c r="B20" s="49">
        <v>-0.002999275</v>
      </c>
      <c r="C20" s="49">
        <v>0.006189177</v>
      </c>
      <c r="D20" s="49">
        <v>0.002351841</v>
      </c>
      <c r="E20" s="49">
        <v>0.007511123</v>
      </c>
      <c r="F20" s="49">
        <v>0.003348454</v>
      </c>
      <c r="G20" s="49">
        <v>0.003874186</v>
      </c>
    </row>
    <row r="21" spans="1:7" ht="12.75">
      <c r="A21" t="s">
        <v>29</v>
      </c>
      <c r="B21" s="49">
        <v>-110.3246</v>
      </c>
      <c r="C21" s="49">
        <v>36.94457</v>
      </c>
      <c r="D21" s="49">
        <v>81.72265</v>
      </c>
      <c r="E21" s="49">
        <v>10.88805</v>
      </c>
      <c r="F21" s="49">
        <v>-113.7584</v>
      </c>
      <c r="G21" s="49">
        <v>0.006153021</v>
      </c>
    </row>
    <row r="22" spans="1:7" ht="12.75">
      <c r="A22" t="s">
        <v>30</v>
      </c>
      <c r="B22" s="49">
        <v>92.64662</v>
      </c>
      <c r="C22" s="49">
        <v>55.28128</v>
      </c>
      <c r="D22" s="49">
        <v>-2.714529</v>
      </c>
      <c r="E22" s="49">
        <v>-46.32354</v>
      </c>
      <c r="F22" s="49">
        <v>-110.9856</v>
      </c>
      <c r="G22" s="49">
        <v>0</v>
      </c>
    </row>
    <row r="23" spans="1:7" ht="12.75">
      <c r="A23" t="s">
        <v>31</v>
      </c>
      <c r="B23" s="49">
        <v>-0.6757862</v>
      </c>
      <c r="C23" s="49">
        <v>1.439333</v>
      </c>
      <c r="D23" s="49">
        <v>0.555293</v>
      </c>
      <c r="E23" s="49">
        <v>-0.2433485</v>
      </c>
      <c r="F23" s="49">
        <v>4.518954</v>
      </c>
      <c r="G23" s="49">
        <v>0.9261988</v>
      </c>
    </row>
    <row r="24" spans="1:7" ht="12.75">
      <c r="A24" t="s">
        <v>32</v>
      </c>
      <c r="B24" s="49">
        <v>-0.5271374</v>
      </c>
      <c r="C24" s="49">
        <v>0.5078485</v>
      </c>
      <c r="D24" s="49">
        <v>2.374887</v>
      </c>
      <c r="E24" s="49">
        <v>1.255698</v>
      </c>
      <c r="F24" s="49">
        <v>0.8902931</v>
      </c>
      <c r="G24" s="49">
        <v>1.037836</v>
      </c>
    </row>
    <row r="25" spans="1:7" ht="12.75">
      <c r="A25" t="s">
        <v>33</v>
      </c>
      <c r="B25" s="49">
        <v>-0.1978077</v>
      </c>
      <c r="C25" s="49">
        <v>0.4906814</v>
      </c>
      <c r="D25" s="49">
        <v>0.4647571</v>
      </c>
      <c r="E25" s="49">
        <v>0.2611662</v>
      </c>
      <c r="F25" s="49">
        <v>-1.800723</v>
      </c>
      <c r="G25" s="49">
        <v>0.02386765</v>
      </c>
    </row>
    <row r="26" spans="1:7" ht="12.75">
      <c r="A26" t="s">
        <v>34</v>
      </c>
      <c r="B26" s="49">
        <v>0.1143506</v>
      </c>
      <c r="C26" s="49">
        <v>0.3063404</v>
      </c>
      <c r="D26" s="49">
        <v>-0.04377191</v>
      </c>
      <c r="E26" s="49">
        <v>0.3850854</v>
      </c>
      <c r="F26" s="49">
        <v>1.528896</v>
      </c>
      <c r="G26" s="49">
        <v>0.3762205</v>
      </c>
    </row>
    <row r="27" spans="1:7" ht="12.75">
      <c r="A27" t="s">
        <v>35</v>
      </c>
      <c r="B27" s="49">
        <v>-0.04089321</v>
      </c>
      <c r="C27" s="49">
        <v>0.1973522</v>
      </c>
      <c r="D27" s="49">
        <v>0.2045807</v>
      </c>
      <c r="E27" s="49">
        <v>0.09839093</v>
      </c>
      <c r="F27" s="49">
        <v>0.216199</v>
      </c>
      <c r="G27" s="49">
        <v>0.1432716</v>
      </c>
    </row>
    <row r="28" spans="1:7" ht="12.75">
      <c r="A28" t="s">
        <v>36</v>
      </c>
      <c r="B28" s="49">
        <v>-0.3110339</v>
      </c>
      <c r="C28" s="49">
        <v>0.1633931</v>
      </c>
      <c r="D28" s="49">
        <v>0.1159528</v>
      </c>
      <c r="E28" s="49">
        <v>0.3128395</v>
      </c>
      <c r="F28" s="49">
        <v>0.06593424</v>
      </c>
      <c r="G28" s="49">
        <v>0.1062065</v>
      </c>
    </row>
    <row r="29" spans="1:7" ht="12.75">
      <c r="A29" t="s">
        <v>37</v>
      </c>
      <c r="B29" s="49">
        <v>0.02762645</v>
      </c>
      <c r="C29" s="49">
        <v>-0.06821557</v>
      </c>
      <c r="D29" s="49">
        <v>0.02000294</v>
      </c>
      <c r="E29" s="49">
        <v>0.03161813</v>
      </c>
      <c r="F29" s="49">
        <v>-0.06485658</v>
      </c>
      <c r="G29" s="49">
        <v>-0.008641667</v>
      </c>
    </row>
    <row r="30" spans="1:7" ht="12.75">
      <c r="A30" t="s">
        <v>38</v>
      </c>
      <c r="B30" s="49">
        <v>0.02570956</v>
      </c>
      <c r="C30" s="49">
        <v>0.08608283</v>
      </c>
      <c r="D30" s="49">
        <v>0.0337602</v>
      </c>
      <c r="E30" s="49">
        <v>-0.003198395</v>
      </c>
      <c r="F30" s="49">
        <v>0.370668</v>
      </c>
      <c r="G30" s="49">
        <v>0.08124631</v>
      </c>
    </row>
    <row r="31" spans="1:7" ht="12.75">
      <c r="A31" t="s">
        <v>39</v>
      </c>
      <c r="B31" s="49">
        <v>0.007868614</v>
      </c>
      <c r="C31" s="49">
        <v>-0.03186881</v>
      </c>
      <c r="D31" s="49">
        <v>0.009976449</v>
      </c>
      <c r="E31" s="49">
        <v>0.00397611</v>
      </c>
      <c r="F31" s="49">
        <v>0.01841403</v>
      </c>
      <c r="G31" s="49">
        <v>-0.0007187463</v>
      </c>
    </row>
    <row r="32" spans="1:7" ht="12.75">
      <c r="A32" t="s">
        <v>40</v>
      </c>
      <c r="B32" s="49">
        <v>-0.005166266</v>
      </c>
      <c r="C32" s="49">
        <v>0.0275044</v>
      </c>
      <c r="D32" s="49">
        <v>0.01417487</v>
      </c>
      <c r="E32" s="49">
        <v>0.05156524</v>
      </c>
      <c r="F32" s="49">
        <v>0.02106817</v>
      </c>
      <c r="G32" s="49">
        <v>0.0244986</v>
      </c>
    </row>
    <row r="33" spans="1:7" ht="12.75">
      <c r="A33" t="s">
        <v>41</v>
      </c>
      <c r="B33" s="49">
        <v>0.1221735</v>
      </c>
      <c r="C33" s="49">
        <v>0.07548343</v>
      </c>
      <c r="D33" s="49">
        <v>0.07430687</v>
      </c>
      <c r="E33" s="49">
        <v>0.08675254</v>
      </c>
      <c r="F33" s="49">
        <v>0.0851269</v>
      </c>
      <c r="G33" s="49">
        <v>0.08596159</v>
      </c>
    </row>
    <row r="34" spans="1:7" ht="12.75">
      <c r="A34" t="s">
        <v>42</v>
      </c>
      <c r="B34" s="49">
        <v>-0.02005149</v>
      </c>
      <c r="C34" s="49">
        <v>-0.008231835</v>
      </c>
      <c r="D34" s="49">
        <v>-0.00569499</v>
      </c>
      <c r="E34" s="49">
        <v>-0.003965074</v>
      </c>
      <c r="F34" s="49">
        <v>-0.02085372</v>
      </c>
      <c r="G34" s="49">
        <v>-0.009975225</v>
      </c>
    </row>
    <row r="35" spans="1:7" ht="12.75">
      <c r="A35" t="s">
        <v>43</v>
      </c>
      <c r="B35" s="49">
        <v>-0.005958661</v>
      </c>
      <c r="C35" s="49">
        <v>-0.004213758</v>
      </c>
      <c r="D35" s="49">
        <v>0.0002605386</v>
      </c>
      <c r="E35" s="49">
        <v>-0.0009021626</v>
      </c>
      <c r="F35" s="49">
        <v>0.002978641</v>
      </c>
      <c r="G35" s="49">
        <v>-0.001634782</v>
      </c>
    </row>
    <row r="36" spans="1:6" ht="12.75">
      <c r="A36" t="s">
        <v>44</v>
      </c>
      <c r="B36" s="49">
        <v>22.29919</v>
      </c>
      <c r="C36" s="49">
        <v>22.29919</v>
      </c>
      <c r="D36" s="49">
        <v>22.30835</v>
      </c>
      <c r="E36" s="49">
        <v>22.3053</v>
      </c>
      <c r="F36" s="49">
        <v>22.31445</v>
      </c>
    </row>
    <row r="37" spans="1:6" ht="12.75">
      <c r="A37" t="s">
        <v>45</v>
      </c>
      <c r="B37" s="49">
        <v>0.3448486</v>
      </c>
      <c r="C37" s="49">
        <v>0.3234863</v>
      </c>
      <c r="D37" s="49">
        <v>0.3158569</v>
      </c>
      <c r="E37" s="49">
        <v>0.3128052</v>
      </c>
      <c r="F37" s="49">
        <v>0.3112793</v>
      </c>
    </row>
    <row r="38" spans="1:7" ht="12.75">
      <c r="A38" t="s">
        <v>54</v>
      </c>
      <c r="B38" s="49">
        <v>-0.0001282291</v>
      </c>
      <c r="C38" s="49">
        <v>0.0001098305</v>
      </c>
      <c r="D38" s="49">
        <v>-3.406068E-05</v>
      </c>
      <c r="E38" s="49">
        <v>-1.151735E-05</v>
      </c>
      <c r="F38" s="49">
        <v>2.266754E-05</v>
      </c>
      <c r="G38" s="49">
        <v>0.0002210487</v>
      </c>
    </row>
    <row r="39" spans="1:7" ht="12.75">
      <c r="A39" t="s">
        <v>55</v>
      </c>
      <c r="B39" s="49">
        <v>0.0001887398</v>
      </c>
      <c r="C39" s="49">
        <v>-6.341292E-05</v>
      </c>
      <c r="D39" s="49">
        <v>-0.0001389377</v>
      </c>
      <c r="E39" s="49">
        <v>-1.856304E-05</v>
      </c>
      <c r="F39" s="49">
        <v>0.0001936408</v>
      </c>
      <c r="G39" s="49">
        <v>0.000896416</v>
      </c>
    </row>
    <row r="40" spans="2:5" ht="12.75">
      <c r="B40" t="s">
        <v>46</v>
      </c>
      <c r="C40">
        <v>-0.003751</v>
      </c>
      <c r="D40" t="s">
        <v>47</v>
      </c>
      <c r="E40">
        <v>3.117109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-0.0001282290713709791</v>
      </c>
      <c r="C50">
        <f>-0.017/(C7*C7+C22*C22)*(C21*C22+C6*C7)</f>
        <v>0.00010983050822762162</v>
      </c>
      <c r="D50">
        <f>-0.017/(D7*D7+D22*D22)*(D21*D22+D6*D7)</f>
        <v>-3.40606809446067E-05</v>
      </c>
      <c r="E50">
        <f>-0.017/(E7*E7+E22*E22)*(E21*E22+E6*E7)</f>
        <v>-1.1517352639195187E-05</v>
      </c>
      <c r="F50">
        <f>-0.017/(F7*F7+F22*F22)*(F21*F22+F6*F7)</f>
        <v>2.2667533330370266E-05</v>
      </c>
      <c r="G50">
        <f>(B50*B$4+C50*C$4+D50*D$4+E50*E$4+F50*F$4)/SUM(B$4:F$4)</f>
        <v>-8.54350997875075E-08</v>
      </c>
    </row>
    <row r="51" spans="1:7" ht="12.75">
      <c r="A51" t="s">
        <v>58</v>
      </c>
      <c r="B51">
        <f>-0.017/(B7*B7+B22*B22)*(B21*B7-B6*B22)</f>
        <v>0.00018873981900482603</v>
      </c>
      <c r="C51">
        <f>-0.017/(C7*C7+C22*C22)*(C21*C7-C6*C22)</f>
        <v>-6.341292610778736E-05</v>
      </c>
      <c r="D51">
        <f>-0.017/(D7*D7+D22*D22)*(D21*D7-D6*D22)</f>
        <v>-0.0001389377508706184</v>
      </c>
      <c r="E51">
        <f>-0.017/(E7*E7+E22*E22)*(E21*E7-E6*E22)</f>
        <v>-1.856303745456759E-05</v>
      </c>
      <c r="F51">
        <f>-0.017/(F7*F7+F22*F22)*(F21*F7-F6*F22)</f>
        <v>0.00019364085697871916</v>
      </c>
      <c r="G51">
        <f>(B51*B$4+C51*C$4+D51*D$4+E51*E$4+F51*F$4)/SUM(B$4:F$4)</f>
        <v>4.511278206582465E-08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9999.984948347947</v>
      </c>
      <c r="C62">
        <f>C7+(2/0.017)*(C8*C50-C23*C51)</f>
        <v>10000.041204734674</v>
      </c>
      <c r="D62">
        <f>D7+(2/0.017)*(D8*D50-D23*D51)</f>
        <v>10000.007632775652</v>
      </c>
      <c r="E62">
        <f>E7+(2/0.017)*(E8*E50-E23*E51)</f>
        <v>9999.99498956981</v>
      </c>
      <c r="F62">
        <f>F7+(2/0.017)*(F8*F50-F23*F51)</f>
        <v>9999.896576370189</v>
      </c>
    </row>
    <row r="63" spans="1:6" ht="12.75">
      <c r="A63" t="s">
        <v>66</v>
      </c>
      <c r="B63">
        <f>B8+(3/0.017)*(B9*B50-B24*B51)</f>
        <v>2.01273404266976</v>
      </c>
      <c r="C63">
        <f>C8+(3/0.017)*(C9*C50-C24*C51)</f>
        <v>2.369795988243815</v>
      </c>
      <c r="D63">
        <f>D8+(3/0.017)*(D9*D50-D24*D51)</f>
        <v>0.41588956368871005</v>
      </c>
      <c r="E63">
        <f>E8+(3/0.017)*(E9*E50-E24*E51)</f>
        <v>3.308596426212166</v>
      </c>
      <c r="F63">
        <f>F8+(3/0.017)*(F9*F50-F24*F51)</f>
        <v>-0.2137517166244616</v>
      </c>
    </row>
    <row r="64" spans="1:6" ht="12.75">
      <c r="A64" t="s">
        <v>67</v>
      </c>
      <c r="B64">
        <f>B9+(4/0.017)*(B10*B50-B25*B51)</f>
        <v>-0.11038481030235318</v>
      </c>
      <c r="C64">
        <f>C9+(4/0.017)*(C10*C50-C25*C51)</f>
        <v>0.2914844605350916</v>
      </c>
      <c r="D64">
        <f>D9+(4/0.017)*(D10*D50-D25*D51)</f>
        <v>0.461370769887641</v>
      </c>
      <c r="E64">
        <f>E9+(4/0.017)*(E10*E50-E25*E51)</f>
        <v>0.5368107740977368</v>
      </c>
      <c r="F64">
        <f>F9+(4/0.017)*(F10*F50-F25*F51)</f>
        <v>-1.1275619726523338</v>
      </c>
    </row>
    <row r="65" spans="1:6" ht="12.75">
      <c r="A65" t="s">
        <v>68</v>
      </c>
      <c r="B65">
        <f>B10+(5/0.017)*(B11*B50-B26*B51)</f>
        <v>-0.19680962217683473</v>
      </c>
      <c r="C65">
        <f>C10+(5/0.017)*(C11*C50-C26*C51)</f>
        <v>-1.373713057312345</v>
      </c>
      <c r="D65">
        <f>D10+(5/0.017)*(D11*D50-D26*D51)</f>
        <v>-0.6101076657844201</v>
      </c>
      <c r="E65">
        <f>E10+(5/0.017)*(E11*E50-E26*E51)</f>
        <v>-1.0368430066580996</v>
      </c>
      <c r="F65">
        <f>F10+(5/0.017)*(F11*F50-F26*F51)</f>
        <v>-1.6450766952562466</v>
      </c>
    </row>
    <row r="66" spans="1:6" ht="12.75">
      <c r="A66" t="s">
        <v>69</v>
      </c>
      <c r="B66">
        <f>B11+(6/0.017)*(B12*B50-B27*B51)</f>
        <v>2.910200137744987</v>
      </c>
      <c r="C66">
        <f>C11+(6/0.017)*(C12*C50-C27*C51)</f>
        <v>1.7010120773175343</v>
      </c>
      <c r="D66">
        <f>D11+(6/0.017)*(D12*D50-D27*D51)</f>
        <v>2.474467029514923</v>
      </c>
      <c r="E66">
        <f>E11+(6/0.017)*(E12*E50-E27*E51)</f>
        <v>0.7569528990985617</v>
      </c>
      <c r="F66">
        <f>F11+(6/0.017)*(F12*F50-F27*F51)</f>
        <v>13.902131817023715</v>
      </c>
    </row>
    <row r="67" spans="1:6" ht="12.75">
      <c r="A67" t="s">
        <v>70</v>
      </c>
      <c r="B67">
        <f>B12+(7/0.017)*(B13*B50-B28*B51)</f>
        <v>0.14733361757936464</v>
      </c>
      <c r="C67">
        <f>C12+(7/0.017)*(C13*C50-C28*C51)</f>
        <v>0.13048381968698353</v>
      </c>
      <c r="D67">
        <f>D12+(7/0.017)*(D13*D50-D28*D51)</f>
        <v>0.30834924066034386</v>
      </c>
      <c r="E67">
        <f>E12+(7/0.017)*(E13*E50-E28*E51)</f>
        <v>0.11084306283379783</v>
      </c>
      <c r="F67">
        <f>F12+(7/0.017)*(F13*F50-F28*F51)</f>
        <v>0.014719829509148245</v>
      </c>
    </row>
    <row r="68" spans="1:6" ht="12.75">
      <c r="A68" t="s">
        <v>71</v>
      </c>
      <c r="B68">
        <f>B13+(8/0.017)*(B14*B50-B29*B51)</f>
        <v>0.10839417274173622</v>
      </c>
      <c r="C68">
        <f>C13+(8/0.017)*(C14*C50-C29*C51)</f>
        <v>0.014858195703552651</v>
      </c>
      <c r="D68">
        <f>D13+(8/0.017)*(D14*D50-D29*D51)</f>
        <v>0.06283755351724628</v>
      </c>
      <c r="E68">
        <f>E13+(8/0.017)*(E14*E50-E29*E51)</f>
        <v>0.13942869462113006</v>
      </c>
      <c r="F68">
        <f>F13+(8/0.017)*(F14*F50-F29*F51)</f>
        <v>-0.09969672871798974</v>
      </c>
    </row>
    <row r="69" spans="1:6" ht="12.75">
      <c r="A69" t="s">
        <v>72</v>
      </c>
      <c r="B69">
        <f>B14+(9/0.017)*(B15*B50-B30*B51)</f>
        <v>-0.07467046258400134</v>
      </c>
      <c r="C69">
        <f>C14+(9/0.017)*(C15*C50-C30*C51)</f>
        <v>-0.09596120749418224</v>
      </c>
      <c r="D69">
        <f>D14+(9/0.017)*(D15*D50-D30*D51)</f>
        <v>-0.16524115559991084</v>
      </c>
      <c r="E69">
        <f>E14+(9/0.017)*(E15*E50-E30*E51)</f>
        <v>-0.08300893527649572</v>
      </c>
      <c r="F69">
        <f>F14+(9/0.017)*(F15*F50-F30*F51)</f>
        <v>-0.07227809560925534</v>
      </c>
    </row>
    <row r="70" spans="1:6" ht="12.75">
      <c r="A70" t="s">
        <v>73</v>
      </c>
      <c r="B70">
        <f>B15+(10/0.017)*(B16*B50-B31*B51)</f>
        <v>-0.360418297042364</v>
      </c>
      <c r="C70">
        <f>C15+(10/0.017)*(C16*C50-C31*C51)</f>
        <v>-0.19918386613502576</v>
      </c>
      <c r="D70">
        <f>D15+(10/0.017)*(D16*D50-D31*D51)</f>
        <v>-0.1163730983012906</v>
      </c>
      <c r="E70">
        <f>E15+(10/0.017)*(E16*E50-E31*E51)</f>
        <v>-0.19844916410537788</v>
      </c>
      <c r="F70">
        <f>F15+(10/0.017)*(F16*F50-F31*F51)</f>
        <v>-0.41306312035721016</v>
      </c>
    </row>
    <row r="71" spans="1:6" ht="12.75">
      <c r="A71" t="s">
        <v>74</v>
      </c>
      <c r="B71">
        <f>B16+(11/0.017)*(B17*B50-B32*B51)</f>
        <v>0.021249395775310747</v>
      </c>
      <c r="C71">
        <f>C16+(11/0.017)*(C17*C50-C32*C51)</f>
        <v>0.013861349225757868</v>
      </c>
      <c r="D71">
        <f>D16+(11/0.017)*(D17*D50-D32*D51)</f>
        <v>0.07605750380147308</v>
      </c>
      <c r="E71">
        <f>E16+(11/0.017)*(E17*E50-E32*E51)</f>
        <v>-0.003287131231367331</v>
      </c>
      <c r="F71">
        <f>F16+(11/0.017)*(F17*F50-F32*F51)</f>
        <v>-0.02934194538301054</v>
      </c>
    </row>
    <row r="72" spans="1:6" ht="12.75">
      <c r="A72" t="s">
        <v>75</v>
      </c>
      <c r="B72">
        <f>B17+(12/0.017)*(B18*B50-B33*B51)</f>
        <v>-0.031094047086386977</v>
      </c>
      <c r="C72">
        <f>C17+(12/0.017)*(C18*C50-C33*C51)</f>
        <v>-0.024421114125693727</v>
      </c>
      <c r="D72">
        <f>D17+(12/0.017)*(D18*D50-D33*D51)</f>
        <v>-0.026058016811209634</v>
      </c>
      <c r="E72">
        <f>E17+(12/0.017)*(E18*E50-E33*E51)</f>
        <v>-0.03969898327678303</v>
      </c>
      <c r="F72">
        <f>F17+(12/0.017)*(F18*F50-F33*F51)</f>
        <v>-0.03930704076486862</v>
      </c>
    </row>
    <row r="73" spans="1:6" ht="12.75">
      <c r="A73" t="s">
        <v>76</v>
      </c>
      <c r="B73">
        <f>B18+(13/0.017)*(B19*B50-B34*B51)</f>
        <v>0.012853751663433055</v>
      </c>
      <c r="C73">
        <f>C18+(13/0.017)*(C19*C50-C34*C51)</f>
        <v>0.00945355657486005</v>
      </c>
      <c r="D73">
        <f>D18+(13/0.017)*(D19*D50-D34*D51)</f>
        <v>0.008931957139916548</v>
      </c>
      <c r="E73">
        <f>E18+(13/0.017)*(E19*E50-E34*E51)</f>
        <v>0.02328909551625774</v>
      </c>
      <c r="F73">
        <f>F18+(13/0.017)*(F19*F50-F34*F51)</f>
        <v>-0.003805466011384833</v>
      </c>
    </row>
    <row r="74" spans="1:6" ht="12.75">
      <c r="A74" t="s">
        <v>77</v>
      </c>
      <c r="B74">
        <f>B19+(14/0.017)*(B20*B50-B35*B51)</f>
        <v>-0.20471030400861046</v>
      </c>
      <c r="C74">
        <f>C19+(14/0.017)*(C20*C50-C35*C51)</f>
        <v>-0.18804354986881008</v>
      </c>
      <c r="D74">
        <f>D19+(14/0.017)*(D20*D50-D35*D51)</f>
        <v>-0.1994363584249225</v>
      </c>
      <c r="E74">
        <f>E19+(14/0.017)*(E20*E50-E35*E51)</f>
        <v>-0.17488043363683398</v>
      </c>
      <c r="F74">
        <f>F19+(14/0.017)*(F20*F50-F35*F51)</f>
        <v>-0.14144399386147674</v>
      </c>
    </row>
    <row r="75" spans="1:6" ht="12.75">
      <c r="A75" t="s">
        <v>78</v>
      </c>
      <c r="B75" s="49">
        <f>B20</f>
        <v>-0.002999275</v>
      </c>
      <c r="C75" s="49">
        <f>C20</f>
        <v>0.006189177</v>
      </c>
      <c r="D75" s="49">
        <f>D20</f>
        <v>0.002351841</v>
      </c>
      <c r="E75" s="49">
        <f>E20</f>
        <v>0.007511123</v>
      </c>
      <c r="F75" s="49">
        <f>F20</f>
        <v>0.003348454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92.70105592597082</v>
      </c>
      <c r="C82">
        <f>C22+(2/0.017)*(C8*C51+C23*C50)</f>
        <v>55.28228731303498</v>
      </c>
      <c r="D82">
        <f>D22+(2/0.017)*(D8*D51+D23*D50)</f>
        <v>-2.722643704190726</v>
      </c>
      <c r="E82">
        <f>E22+(2/0.017)*(E8*E51+E23*E50)</f>
        <v>-46.33042924882092</v>
      </c>
      <c r="F82">
        <f>F22+(2/0.017)*(F8*F51+F23*F50)</f>
        <v>-110.97761602960836</v>
      </c>
    </row>
    <row r="83" spans="1:6" ht="12.75">
      <c r="A83" t="s">
        <v>81</v>
      </c>
      <c r="B83">
        <f>B23+(3/0.017)*(B9*B51+B24*B50)</f>
        <v>-0.6679079482992817</v>
      </c>
      <c r="C83">
        <f>C23+(3/0.017)*(C9*C51+C24*C50)</f>
        <v>1.445581392202105</v>
      </c>
      <c r="D83">
        <f>D23+(3/0.017)*(D9*D51+D24*D50)</f>
        <v>0.5301933564970431</v>
      </c>
      <c r="E83">
        <f>E23+(3/0.017)*(E9*E51+E24*E50)</f>
        <v>-0.24764623729239926</v>
      </c>
      <c r="F83">
        <f>F23+(3/0.017)*(F9*F51+F24*F50)</f>
        <v>4.481481569388605</v>
      </c>
    </row>
    <row r="84" spans="1:6" ht="12.75">
      <c r="A84" t="s">
        <v>82</v>
      </c>
      <c r="B84">
        <f>B24+(4/0.017)*(B10*B51+B25*B50)</f>
        <v>-0.5247481127381346</v>
      </c>
      <c r="C84">
        <f>C24+(4/0.017)*(C10*C51+C25*C50)</f>
        <v>0.5419263069524392</v>
      </c>
      <c r="D84">
        <f>D24+(4/0.017)*(D10*D51+D25*D50)</f>
        <v>2.390240722886894</v>
      </c>
      <c r="E84">
        <f>E24+(4/0.017)*(E10*E51+E25*E50)</f>
        <v>1.2595169305083296</v>
      </c>
      <c r="F84">
        <f>F24+(4/0.017)*(F10*F51+F25*F50)</f>
        <v>0.8054749862524316</v>
      </c>
    </row>
    <row r="85" spans="1:6" ht="12.75">
      <c r="A85" t="s">
        <v>83</v>
      </c>
      <c r="B85">
        <f>B25+(5/0.017)*(B11*B51+B26*B50)</f>
        <v>-0.04039804347121634</v>
      </c>
      <c r="C85">
        <f>C25+(5/0.017)*(C11*C51+C26*C50)</f>
        <v>0.46902473476737194</v>
      </c>
      <c r="D85">
        <f>D25+(5/0.017)*(D11*D51+D26*D50)</f>
        <v>0.36434019658649913</v>
      </c>
      <c r="E85">
        <f>E25+(5/0.017)*(E11*E51+E26*E50)</f>
        <v>0.25573008930728913</v>
      </c>
      <c r="F85">
        <f>F25+(5/0.017)*(F11*F51+F26*F50)</f>
        <v>-0.997927187944503</v>
      </c>
    </row>
    <row r="86" spans="1:6" ht="12.75">
      <c r="A86" t="s">
        <v>84</v>
      </c>
      <c r="B86">
        <f>B26+(6/0.017)*(B12*B51+B27*B50)</f>
        <v>0.12477499875777721</v>
      </c>
      <c r="C86">
        <f>C26+(6/0.017)*(C12*C51+C27*C50)</f>
        <v>0.3111872922865628</v>
      </c>
      <c r="D86">
        <f>D26+(6/0.017)*(D12*D51+D27*D50)</f>
        <v>-0.06106688906127818</v>
      </c>
      <c r="E86">
        <f>E26+(6/0.017)*(E12*E51+E27*E50)</f>
        <v>0.3839705969545549</v>
      </c>
      <c r="F86">
        <f>F26+(6/0.017)*(F12*F51+F27*F50)</f>
        <v>1.5320581339123163</v>
      </c>
    </row>
    <row r="87" spans="1:6" ht="12.75">
      <c r="A87" t="s">
        <v>85</v>
      </c>
      <c r="B87">
        <f>B27+(7/0.017)*(B13*B51+B28*B50)</f>
        <v>-0.016307987429438668</v>
      </c>
      <c r="C87">
        <f>C27+(7/0.017)*(C13*C51+C28*C50)</f>
        <v>0.204182631324666</v>
      </c>
      <c r="D87">
        <f>D27+(7/0.017)*(D13*D51+D28*D50)</f>
        <v>0.19959008405480214</v>
      </c>
      <c r="E87">
        <f>E27+(7/0.017)*(E13*E51+E28*E50)</f>
        <v>0.0958471688720806</v>
      </c>
      <c r="F87">
        <f>F27+(7/0.017)*(F13*F51+F28*F50)</f>
        <v>0.20841887235073336</v>
      </c>
    </row>
    <row r="88" spans="1:6" ht="12.75">
      <c r="A88" t="s">
        <v>86</v>
      </c>
      <c r="B88">
        <f>B28+(8/0.017)*(B14*B51+B29*B50)</f>
        <v>-0.3212640412750622</v>
      </c>
      <c r="C88">
        <f>C28+(8/0.017)*(C14*C51+C29*C50)</f>
        <v>0.1624720215496482</v>
      </c>
      <c r="D88">
        <f>D28+(8/0.017)*(D14*D51+D29*D50)</f>
        <v>0.12673483146741002</v>
      </c>
      <c r="E88">
        <f>E28+(8/0.017)*(E14*E51+E29*E50)</f>
        <v>0.31340355989992097</v>
      </c>
      <c r="F88">
        <f>F28+(8/0.017)*(F14*F51+F29*F50)</f>
        <v>0.06256777690211071</v>
      </c>
    </row>
    <row r="89" spans="1:6" ht="12.75">
      <c r="A89" t="s">
        <v>87</v>
      </c>
      <c r="B89">
        <f>B29+(9/0.017)*(B15*B51+B30*B50)</f>
        <v>-0.009899408576918203</v>
      </c>
      <c r="C89">
        <f>C29+(9/0.017)*(C15*C51+C30*C50)</f>
        <v>-0.05653102460100273</v>
      </c>
      <c r="D89">
        <f>D29+(9/0.017)*(D15*D51+D30*D50)</f>
        <v>0.02790487079323397</v>
      </c>
      <c r="E89">
        <f>E29+(9/0.017)*(E15*E51+E30*E50)</f>
        <v>0.03358859617183809</v>
      </c>
      <c r="F89">
        <f>F29+(9/0.017)*(F15*F51+F30*F50)</f>
        <v>-0.10250289771731386</v>
      </c>
    </row>
    <row r="90" spans="1:6" ht="12.75">
      <c r="A90" t="s">
        <v>88</v>
      </c>
      <c r="B90">
        <f>B30+(10/0.017)*(B16*B51+B31*B50)</f>
        <v>0.027260144811170662</v>
      </c>
      <c r="C90">
        <f>C30+(10/0.017)*(C16*C51+C31*C50)</f>
        <v>0.08346998105275438</v>
      </c>
      <c r="D90">
        <f>D30+(10/0.017)*(D16*D51+D31*D50)</f>
        <v>0.027508304174435925</v>
      </c>
      <c r="E90">
        <f>E30+(10/0.017)*(E16*E51+E31*E50)</f>
        <v>-0.003179367400344164</v>
      </c>
      <c r="F90">
        <f>F30+(10/0.017)*(F16*F51+F31*F50)</f>
        <v>0.3679180936755895</v>
      </c>
    </row>
    <row r="91" spans="1:6" ht="12.75">
      <c r="A91" t="s">
        <v>89</v>
      </c>
      <c r="B91">
        <f>B31+(11/0.017)*(B17*B51+B32*B50)</f>
        <v>0.006374572607811893</v>
      </c>
      <c r="C91">
        <f>C31+(11/0.017)*(C17*C51+C32*C50)</f>
        <v>-0.028691803805377086</v>
      </c>
      <c r="D91">
        <f>D31+(11/0.017)*(D17*D51+D32*D50)</f>
        <v>0.012652453619894987</v>
      </c>
      <c r="E91">
        <f>E31+(11/0.017)*(E17*E51+E32*E50)</f>
        <v>0.004080188944064072</v>
      </c>
      <c r="F91">
        <f>F31+(11/0.017)*(F17*F51+F32*F50)</f>
        <v>0.015264836230637015</v>
      </c>
    </row>
    <row r="92" spans="1:6" ht="12.75">
      <c r="A92" t="s">
        <v>90</v>
      </c>
      <c r="B92">
        <f>B32+(12/0.017)*(B18*B51+B33*B50)</f>
        <v>-0.01758841915686388</v>
      </c>
      <c r="C92">
        <f>C32+(12/0.017)*(C18*C51+C33*C50)</f>
        <v>0.03220718368987036</v>
      </c>
      <c r="D92">
        <f>D32+(12/0.017)*(D18*D51+D33*D50)</f>
        <v>0.011962351697926973</v>
      </c>
      <c r="E92">
        <f>E32+(12/0.017)*(E18*E51+E33*E50)</f>
        <v>0.05057422130706395</v>
      </c>
      <c r="F92">
        <f>F32+(12/0.017)*(F18*F51+F33*F50)</f>
        <v>0.02182215503208866</v>
      </c>
    </row>
    <row r="93" spans="1:6" ht="12.75">
      <c r="A93" t="s">
        <v>91</v>
      </c>
      <c r="B93">
        <f>B33+(13/0.017)*(B19*B51+B34*B50)</f>
        <v>0.09441438148593628</v>
      </c>
      <c r="C93">
        <f>C33+(13/0.017)*(C19*C51+C34*C50)</f>
        <v>0.08392718209381693</v>
      </c>
      <c r="D93">
        <f>D33+(13/0.017)*(D19*D51+D34*D50)</f>
        <v>0.09564078041945968</v>
      </c>
      <c r="E93">
        <f>E33+(13/0.017)*(E19*E51+E34*E50)</f>
        <v>0.08926872878021178</v>
      </c>
      <c r="F93">
        <f>F33+(13/0.017)*(F19*F51+F34*F50)</f>
        <v>0.06388171659505684</v>
      </c>
    </row>
    <row r="94" spans="1:6" ht="12.75">
      <c r="A94" t="s">
        <v>92</v>
      </c>
      <c r="B94">
        <f>B34+(14/0.017)*(B20*B51+B35*B50)</f>
        <v>-0.019888438632706895</v>
      </c>
      <c r="C94">
        <f>C34+(14/0.017)*(C20*C51+C35*C50)</f>
        <v>-0.008936177475905948</v>
      </c>
      <c r="D94">
        <f>D34+(14/0.017)*(D20*D51+D35*D50)</f>
        <v>-0.005971394158531249</v>
      </c>
      <c r="E94">
        <f>E34+(14/0.017)*(E20*E51+E35*E50)</f>
        <v>-0.004071341191695223</v>
      </c>
      <c r="F94">
        <f>F34+(14/0.017)*(F20*F51+F35*F50)</f>
        <v>-0.020264142161903094</v>
      </c>
    </row>
    <row r="95" spans="1:6" ht="12.75">
      <c r="A95" t="s">
        <v>93</v>
      </c>
      <c r="B95" s="49">
        <f>B35</f>
        <v>-0.005958661</v>
      </c>
      <c r="C95" s="49">
        <f>C35</f>
        <v>-0.004213758</v>
      </c>
      <c r="D95" s="49">
        <f>D35</f>
        <v>0.0002605386</v>
      </c>
      <c r="E95" s="49">
        <f>E35</f>
        <v>-0.0009021626</v>
      </c>
      <c r="F95" s="49">
        <f>F35</f>
        <v>0.002978641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9999.999999999996</v>
      </c>
    </row>
    <row r="103" spans="1:11" ht="12.75">
      <c r="A103" t="s">
        <v>66</v>
      </c>
      <c r="B103">
        <f>B63*10000/B62</f>
        <v>2.0127370721715687</v>
      </c>
      <c r="C103">
        <f>C63*10000/C62</f>
        <v>2.3697862236025573</v>
      </c>
      <c r="D103">
        <f>D63*10000/D62</f>
        <v>0.41588924624977874</v>
      </c>
      <c r="E103">
        <f>E63*10000/E62</f>
        <v>3.308598083962139</v>
      </c>
      <c r="F103">
        <f>F63*10000/F62</f>
        <v>-0.21375392734516685</v>
      </c>
      <c r="G103">
        <f>AVERAGE(C103:E103)</f>
        <v>2.031424517938158</v>
      </c>
      <c r="H103">
        <f>STDEV(C103:E103)</f>
        <v>1.4757396748206952</v>
      </c>
      <c r="I103">
        <f>(B103*B4+C103*C4+D103*D4+E103*E4+F103*F4)/SUM(B4:F4)</f>
        <v>1.7294158800107</v>
      </c>
      <c r="K103">
        <f>(LN(H103)+LN(H123))/2-LN(K114*K115^3)</f>
        <v>-3.7666786481263808</v>
      </c>
    </row>
    <row r="104" spans="1:11" ht="12.75">
      <c r="A104" t="s">
        <v>67</v>
      </c>
      <c r="B104">
        <f>B64*10000/B62</f>
        <v>-0.11038497644997892</v>
      </c>
      <c r="C104">
        <f>C64*10000/C62</f>
        <v>0.2914832594860547</v>
      </c>
      <c r="D104">
        <f>D64*10000/D62</f>
        <v>0.4613704177339519</v>
      </c>
      <c r="E104">
        <f>E64*10000/E62</f>
        <v>0.5368110430631624</v>
      </c>
      <c r="F104">
        <f>F64*10000/F62</f>
        <v>-1.127573634428149</v>
      </c>
      <c r="G104">
        <f>AVERAGE(C104:E104)</f>
        <v>0.4298882400943896</v>
      </c>
      <c r="H104">
        <f>STDEV(C104:E104)</f>
        <v>0.1256573753522286</v>
      </c>
      <c r="I104">
        <f>(B104*B4+C104*C4+D104*D4+E104*E4+F104*F4)/SUM(B4:F4)</f>
        <v>0.14381298741550458</v>
      </c>
      <c r="K104">
        <f>(LN(H104)+LN(H124))/2-LN(K114*K115^4)</f>
        <v>-4.359643276195445</v>
      </c>
    </row>
    <row r="105" spans="1:11" ht="12.75">
      <c r="A105" t="s">
        <v>68</v>
      </c>
      <c r="B105">
        <f>B65*10000/B62</f>
        <v>-0.19680991840827597</v>
      </c>
      <c r="C105">
        <f>C65*10000/C62</f>
        <v>-1.3737073969874636</v>
      </c>
      <c r="D105">
        <f>D65*10000/D62</f>
        <v>-0.6101072001032819</v>
      </c>
      <c r="E105">
        <f>E65*10000/E62</f>
        <v>-1.03684352616131</v>
      </c>
      <c r="F105">
        <f>F65*10000/F62</f>
        <v>-1.6450937094125273</v>
      </c>
      <c r="G105">
        <f>AVERAGE(C105:E105)</f>
        <v>-1.0068860410840186</v>
      </c>
      <c r="H105">
        <f>STDEV(C105:E105)</f>
        <v>0.3826805500081068</v>
      </c>
      <c r="I105">
        <f>(B105*B4+C105*C4+D105*D4+E105*E4+F105*F4)/SUM(B4:F4)</f>
        <v>-0.9747309752150338</v>
      </c>
      <c r="K105">
        <f>(LN(H105)+LN(H125))/2-LN(K114*K115^5)</f>
        <v>-4.29529271805529</v>
      </c>
    </row>
    <row r="106" spans="1:11" ht="12.75">
      <c r="A106" t="s">
        <v>69</v>
      </c>
      <c r="B106">
        <f>B66*10000/B62</f>
        <v>2.910204518083568</v>
      </c>
      <c r="C106">
        <f>C66*10000/C62</f>
        <v>1.701005068371282</v>
      </c>
      <c r="D106">
        <f>D66*10000/D62</f>
        <v>2.474465140811195</v>
      </c>
      <c r="E106">
        <f>E66*10000/E62</f>
        <v>0.7569532783647175</v>
      </c>
      <c r="F106">
        <f>F66*10000/F62</f>
        <v>13.902275599404227</v>
      </c>
      <c r="G106">
        <f>AVERAGE(C106:E106)</f>
        <v>1.6441411625157316</v>
      </c>
      <c r="H106">
        <f>STDEV(C106:E106)</f>
        <v>0.8601667729300831</v>
      </c>
      <c r="I106">
        <f>(B106*B4+C106*C4+D106*D4+E106*E4+F106*F4)/SUM(B4:F4)</f>
        <v>3.4628412436461953</v>
      </c>
      <c r="K106">
        <f>(LN(H106)+LN(H126))/2-LN(K114*K115^6)</f>
        <v>-2.8961548430941804</v>
      </c>
    </row>
    <row r="107" spans="1:11" ht="12.75">
      <c r="A107" t="s">
        <v>70</v>
      </c>
      <c r="B107">
        <f>B67*10000/B62</f>
        <v>0.14733383934113317</v>
      </c>
      <c r="C107">
        <f>C67*10000/C62</f>
        <v>0.13048328203408197</v>
      </c>
      <c r="D107">
        <f>D67*10000/D62</f>
        <v>0.30834900530446585</v>
      </c>
      <c r="E107">
        <f>E67*10000/E62</f>
        <v>0.1108431183709685</v>
      </c>
      <c r="F107">
        <f>F67*10000/F62</f>
        <v>0.014719981748542563</v>
      </c>
      <c r="G107">
        <f>AVERAGE(C107:E107)</f>
        <v>0.18322513523650544</v>
      </c>
      <c r="H107">
        <f>STDEV(C107:E107)</f>
        <v>0.1088045088806817</v>
      </c>
      <c r="I107">
        <f>(B107*B4+C107*C4+D107*D4+E107*E4+F107*F4)/SUM(B4:F4)</f>
        <v>0.1555250424729914</v>
      </c>
      <c r="K107">
        <f>(LN(H107)+LN(H127))/2-LN(K114*K115^7)</f>
        <v>-4.018677870441668</v>
      </c>
    </row>
    <row r="108" spans="1:9" ht="12.75">
      <c r="A108" t="s">
        <v>71</v>
      </c>
      <c r="B108">
        <f>B68*10000/B62</f>
        <v>0.10839433589311907</v>
      </c>
      <c r="C108">
        <f>C68*10000/C62</f>
        <v>0.014858134481003746</v>
      </c>
      <c r="D108">
        <f>D68*10000/D62</f>
        <v>0.06283750555478804</v>
      </c>
      <c r="E108">
        <f>E68*10000/E62</f>
        <v>0.13942876448093916</v>
      </c>
      <c r="F108">
        <f>F68*10000/F62</f>
        <v>-0.09969775982841028</v>
      </c>
      <c r="G108">
        <f>AVERAGE(C108:E108)</f>
        <v>0.07237480150557697</v>
      </c>
      <c r="H108">
        <f>STDEV(C108:E108)</f>
        <v>0.06283056959144095</v>
      </c>
      <c r="I108">
        <f>(B108*B4+C108*C4+D108*D4+E108*E4+F108*F4)/SUM(B4:F4)</f>
        <v>0.05463500024405693</v>
      </c>
    </row>
    <row r="109" spans="1:9" ht="12.75">
      <c r="A109" t="s">
        <v>72</v>
      </c>
      <c r="B109">
        <f>B69*10000/B62</f>
        <v>-0.07467057497555266</v>
      </c>
      <c r="C109">
        <f>C69*10000/C62</f>
        <v>-0.09596081209020212</v>
      </c>
      <c r="D109">
        <f>D69*10000/D62</f>
        <v>-0.1652410294751402</v>
      </c>
      <c r="E109">
        <f>E69*10000/E62</f>
        <v>-0.08300897686756409</v>
      </c>
      <c r="F109">
        <f>F69*10000/F62</f>
        <v>-0.07227884314328699</v>
      </c>
      <c r="G109">
        <f>AVERAGE(C109:E109)</f>
        <v>-0.11473693947763547</v>
      </c>
      <c r="H109">
        <f>STDEV(C109:E109)</f>
        <v>0.04421464507112587</v>
      </c>
      <c r="I109">
        <f>(B109*B4+C109*C4+D109*D4+E109*E4+F109*F4)/SUM(B4:F4)</f>
        <v>-0.1032596421847721</v>
      </c>
    </row>
    <row r="110" spans="1:11" ht="12.75">
      <c r="A110" t="s">
        <v>73</v>
      </c>
      <c r="B110">
        <f>B70*10000/B62</f>
        <v>-0.3604188395322606</v>
      </c>
      <c r="C110">
        <f>C70*10000/C62</f>
        <v>-0.199183045406572</v>
      </c>
      <c r="D110">
        <f>D70*10000/D62</f>
        <v>-0.11637300947638325</v>
      </c>
      <c r="E110">
        <f>E70*10000/E62</f>
        <v>-0.19844926353699602</v>
      </c>
      <c r="F110">
        <f>F70*10000/F62</f>
        <v>-0.4130673924501185</v>
      </c>
      <c r="G110">
        <f>AVERAGE(C110:E110)</f>
        <v>-0.17133510613998373</v>
      </c>
      <c r="H110">
        <f>STDEV(C110:E110)</f>
        <v>0.04759998593699644</v>
      </c>
      <c r="I110">
        <f>(B110*B4+C110*C4+D110*D4+E110*E4+F110*F4)/SUM(B4:F4)</f>
        <v>-0.23099010462570163</v>
      </c>
      <c r="K110">
        <f>EXP(AVERAGE(K103:K107))</f>
        <v>0.020914983328772726</v>
      </c>
    </row>
    <row r="111" spans="1:9" ht="12.75">
      <c r="A111" t="s">
        <v>74</v>
      </c>
      <c r="B111">
        <f>B71*10000/B62</f>
        <v>0.021249427759210043</v>
      </c>
      <c r="C111">
        <f>C71*10000/C62</f>
        <v>0.013861292110671502</v>
      </c>
      <c r="D111">
        <f>D71*10000/D62</f>
        <v>0.07605744574853107</v>
      </c>
      <c r="E111">
        <f>E71*10000/E62</f>
        <v>-0.0032871328783623125</v>
      </c>
      <c r="F111">
        <f>F71*10000/F62</f>
        <v>-0.029342248851198842</v>
      </c>
      <c r="G111">
        <f>AVERAGE(C111:E111)</f>
        <v>0.028877201660280086</v>
      </c>
      <c r="H111">
        <f>STDEV(C111:E111)</f>
        <v>0.041749235850148635</v>
      </c>
      <c r="I111">
        <f>(B111*B4+C111*C4+D111*D4+E111*E4+F111*F4)/SUM(B4:F4)</f>
        <v>0.019997913949157037</v>
      </c>
    </row>
    <row r="112" spans="1:9" ht="12.75">
      <c r="A112" t="s">
        <v>75</v>
      </c>
      <c r="B112">
        <f>B72*10000/B62</f>
        <v>-0.03109409388813519</v>
      </c>
      <c r="C112">
        <f>C72*10000/C62</f>
        <v>-0.024421013499555555</v>
      </c>
      <c r="D112">
        <f>D72*10000/D62</f>
        <v>-0.026057996921725186</v>
      </c>
      <c r="E112">
        <f>E72*10000/E62</f>
        <v>-0.03969900316769142</v>
      </c>
      <c r="F112">
        <f>F72*10000/F62</f>
        <v>-0.03930744729675643</v>
      </c>
      <c r="G112">
        <f>AVERAGE(C112:E112)</f>
        <v>-0.030059337862990716</v>
      </c>
      <c r="H112">
        <f>STDEV(C112:E112)</f>
        <v>0.0083882232368424</v>
      </c>
      <c r="I112">
        <f>(B112*B4+C112*C4+D112*D4+E112*E4+F112*F4)/SUM(B4:F4)</f>
        <v>-0.031443209701907594</v>
      </c>
    </row>
    <row r="113" spans="1:9" ht="12.75">
      <c r="A113" t="s">
        <v>76</v>
      </c>
      <c r="B113">
        <f>B73*10000/B62</f>
        <v>0.012853771010481938</v>
      </c>
      <c r="C113">
        <f>C73*10000/C62</f>
        <v>0.009453517621891516</v>
      </c>
      <c r="D113">
        <f>D73*10000/D62</f>
        <v>0.008931950322359253</v>
      </c>
      <c r="E113">
        <f>E73*10000/E62</f>
        <v>0.023289107185102315</v>
      </c>
      <c r="F113">
        <f>F73*10000/F62</f>
        <v>-0.0038055053693026885</v>
      </c>
      <c r="G113">
        <f>AVERAGE(C113:E113)</f>
        <v>0.013891525043117697</v>
      </c>
      <c r="H113">
        <f>STDEV(C113:E113)</f>
        <v>0.008142721946529704</v>
      </c>
      <c r="I113">
        <f>(B113*B4+C113*C4+D113*D4+E113*E4+F113*F4)/SUM(B4:F4)</f>
        <v>0.011380548936675625</v>
      </c>
    </row>
    <row r="114" spans="1:11" ht="12.75">
      <c r="A114" t="s">
        <v>77</v>
      </c>
      <c r="B114">
        <f>B74*10000/B62</f>
        <v>-0.204710612131901</v>
      </c>
      <c r="C114">
        <f>C74*10000/C62</f>
        <v>-0.18804277504354477</v>
      </c>
      <c r="D114">
        <f>D74*10000/D62</f>
        <v>-0.1994362061997406</v>
      </c>
      <c r="E114">
        <f>E74*10000/E62</f>
        <v>-0.17488052125949832</v>
      </c>
      <c r="F114">
        <f>F74*10000/F62</f>
        <v>-0.1414454567417324</v>
      </c>
      <c r="G114">
        <f>AVERAGE(C114:E114)</f>
        <v>-0.1874531675009279</v>
      </c>
      <c r="H114">
        <f>STDEV(C114:E114)</f>
        <v>0.012288455700853967</v>
      </c>
      <c r="I114">
        <f>(B114*B4+C114*C4+D114*D4+E114*E4+F114*F4)/SUM(B4:F4)</f>
        <v>-0.18381421891343422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-0.002999279514411166</v>
      </c>
      <c r="C115">
        <f>C75*10000/C62</f>
        <v>0.006189151497765467</v>
      </c>
      <c r="D115">
        <f>D75*10000/D62</f>
        <v>0.002351839204893898</v>
      </c>
      <c r="E115">
        <f>E75*10000/E62</f>
        <v>0.007511126763397629</v>
      </c>
      <c r="F115">
        <f>F75*10000/F62</f>
        <v>0.0033484886312848622</v>
      </c>
      <c r="G115">
        <f>AVERAGE(C115:E115)</f>
        <v>0.005350705822018998</v>
      </c>
      <c r="H115">
        <f>STDEV(C115:E115)</f>
        <v>0.0026798890632293575</v>
      </c>
      <c r="I115">
        <f>(B115*B4+C115*C4+D115*D4+E115*E4+F115*F4)/SUM(B4:F4)</f>
        <v>0.0038741878018270443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92.70119545658471</v>
      </c>
      <c r="C122">
        <f>C82*10000/C62</f>
        <v>55.282059524775484</v>
      </c>
      <c r="D122">
        <f>D82*10000/D62</f>
        <v>-2.7226416260594544</v>
      </c>
      <c r="E122">
        <f>E82*10000/E62</f>
        <v>-46.330452462370694</v>
      </c>
      <c r="F122">
        <f>F82*10000/F62</f>
        <v>-110.9787638122669</v>
      </c>
      <c r="G122">
        <f>AVERAGE(C122:E122)</f>
        <v>2.0763218121151112</v>
      </c>
      <c r="H122">
        <f>STDEV(C122:E122)</f>
        <v>50.97595693702261</v>
      </c>
      <c r="I122">
        <f>(B122*B4+C122*C4+D122*D4+E122*E4+F122*F4)/SUM(B4:F4)</f>
        <v>0.12839128352369877</v>
      </c>
    </row>
    <row r="123" spans="1:9" ht="12.75">
      <c r="A123" t="s">
        <v>81</v>
      </c>
      <c r="B123">
        <f>B83*10000/B62</f>
        <v>-0.667908953612599</v>
      </c>
      <c r="C123">
        <f>C83*10000/C62</f>
        <v>1.4455754357468769</v>
      </c>
      <c r="D123">
        <f>D83*10000/D62</f>
        <v>0.5301929518126578</v>
      </c>
      <c r="E123">
        <f>E83*10000/E62</f>
        <v>-0.2476463613738798</v>
      </c>
      <c r="F123">
        <f>F83*10000/F62</f>
        <v>4.4815279189770525</v>
      </c>
      <c r="G123">
        <f>AVERAGE(C123:E123)</f>
        <v>0.5760406753952183</v>
      </c>
      <c r="H123">
        <f>STDEV(C123:E123)</f>
        <v>0.8475414585018768</v>
      </c>
      <c r="I123">
        <f>(B123*B4+C123*C4+D123*D4+E123*E4+F123*F4)/SUM(B4:F4)</f>
        <v>0.9168970980062804</v>
      </c>
    </row>
    <row r="124" spans="1:9" ht="12.75">
      <c r="A124" t="s">
        <v>82</v>
      </c>
      <c r="B124">
        <f>B84*10000/B62</f>
        <v>-0.5247489025719243</v>
      </c>
      <c r="C124">
        <f>C84*10000/C62</f>
        <v>0.541924073968671</v>
      </c>
      <c r="D124">
        <f>D84*10000/D62</f>
        <v>2.390238898471167</v>
      </c>
      <c r="E124">
        <f>E84*10000/E62</f>
        <v>1.2595175615808112</v>
      </c>
      <c r="F124">
        <f>F84*10000/F62</f>
        <v>0.8054833168532697</v>
      </c>
      <c r="G124">
        <f>AVERAGE(C124:E124)</f>
        <v>1.3972268446735496</v>
      </c>
      <c r="H124">
        <f>STDEV(C124:E124)</f>
        <v>0.9318206949871635</v>
      </c>
      <c r="I124">
        <f>(B124*B4+C124*C4+D124*D4+E124*E4+F124*F4)/SUM(B4:F4)</f>
        <v>1.0396223883992883</v>
      </c>
    </row>
    <row r="125" spans="1:9" ht="12.75">
      <c r="A125" t="s">
        <v>83</v>
      </c>
      <c r="B125">
        <f>B85*10000/B62</f>
        <v>-0.04039810427703726</v>
      </c>
      <c r="C125">
        <f>C85*10000/C62</f>
        <v>0.46902280217136</v>
      </c>
      <c r="D125">
        <f>D85*10000/D62</f>
        <v>0.3643399184940132</v>
      </c>
      <c r="E125">
        <f>E85*10000/E62</f>
        <v>0.2557302174391293</v>
      </c>
      <c r="F125">
        <f>F85*10000/F62</f>
        <v>-0.9979375089764533</v>
      </c>
      <c r="G125">
        <f>AVERAGE(C125:E125)</f>
        <v>0.3630309793681675</v>
      </c>
      <c r="H125">
        <f>STDEV(C125:E125)</f>
        <v>0.10665231674307556</v>
      </c>
      <c r="I125">
        <f>(B125*B4+C125*C4+D125*D4+E125*E4+F125*F4)/SUM(B4:F4)</f>
        <v>0.12301703659562069</v>
      </c>
    </row>
    <row r="126" spans="1:9" ht="12.75">
      <c r="A126" t="s">
        <v>84</v>
      </c>
      <c r="B126">
        <f>B86*10000/B62</f>
        <v>0.12477518656504652</v>
      </c>
      <c r="C126">
        <f>C86*10000/C62</f>
        <v>0.31118601005286495</v>
      </c>
      <c r="D126">
        <f>D86*10000/D62</f>
        <v>-0.06106684245032736</v>
      </c>
      <c r="E126">
        <f>E86*10000/E62</f>
        <v>0.3839707893404384</v>
      </c>
      <c r="F126">
        <f>F86*10000/F62</f>
        <v>1.5320739791775229</v>
      </c>
      <c r="G126">
        <f>AVERAGE(C126:E126)</f>
        <v>0.211363318980992</v>
      </c>
      <c r="H126">
        <f>STDEV(C126:E126)</f>
        <v>0.23872170129065817</v>
      </c>
      <c r="I126">
        <f>(B126*B4+C126*C4+D126*D4+E126*E4+F126*F4)/SUM(B4:F4)</f>
        <v>0.37505520950084936</v>
      </c>
    </row>
    <row r="127" spans="1:9" ht="12.75">
      <c r="A127" t="s">
        <v>85</v>
      </c>
      <c r="B127">
        <f>B87*10000/B62</f>
        <v>-0.016308011975690862</v>
      </c>
      <c r="C127">
        <f>C87*10000/C62</f>
        <v>0.20418178999901776</v>
      </c>
      <c r="D127">
        <f>D87*10000/D62</f>
        <v>0.199589931712285</v>
      </c>
      <c r="E127">
        <f>E87*10000/E62</f>
        <v>0.09584721689565952</v>
      </c>
      <c r="F127">
        <f>F87*10000/F62</f>
        <v>0.20842102791665698</v>
      </c>
      <c r="G127">
        <f>AVERAGE(C127:E127)</f>
        <v>0.16653964620232076</v>
      </c>
      <c r="H127">
        <f>STDEV(C127:E127)</f>
        <v>0.06126447552692615</v>
      </c>
      <c r="I127">
        <f>(B127*B4+C127*C4+D127*D4+E127*E4+F127*F4)/SUM(B4:F4)</f>
        <v>0.14563219675805597</v>
      </c>
    </row>
    <row r="128" spans="1:9" ht="12.75">
      <c r="A128" t="s">
        <v>86</v>
      </c>
      <c r="B128">
        <f>B88*10000/B62</f>
        <v>-0.3212645248312467</v>
      </c>
      <c r="C128">
        <f>C88*10000/C62</f>
        <v>0.1624713520907527</v>
      </c>
      <c r="D128">
        <f>D88*10000/D62</f>
        <v>0.12673473473363026</v>
      </c>
      <c r="E128">
        <f>E88*10000/E62</f>
        <v>0.3134037169286654</v>
      </c>
      <c r="F128">
        <f>F88*10000/F62</f>
        <v>0.06256842400746296</v>
      </c>
      <c r="G128">
        <f>AVERAGE(C128:E128)</f>
        <v>0.20086993458434946</v>
      </c>
      <c r="H128">
        <f>STDEV(C128:E128)</f>
        <v>0.09908161071344547</v>
      </c>
      <c r="I128">
        <f>(B128*B4+C128*C4+D128*D4+E128*E4+F128*F4)/SUM(B4:F4)</f>
        <v>0.10677340363684462</v>
      </c>
    </row>
    <row r="129" spans="1:9" ht="12.75">
      <c r="A129" t="s">
        <v>87</v>
      </c>
      <c r="B129">
        <f>B89*10000/B62</f>
        <v>-0.009899423477185972</v>
      </c>
      <c r="C129">
        <f>C89*10000/C62</f>
        <v>-0.05653079166737557</v>
      </c>
      <c r="D129">
        <f>D89*10000/D62</f>
        <v>0.02790484949408839</v>
      </c>
      <c r="E129">
        <f>E89*10000/E62</f>
        <v>0.03358861300117815</v>
      </c>
      <c r="F129">
        <f>F89*10000/F62</f>
        <v>-0.10250395785045295</v>
      </c>
      <c r="G129">
        <f>AVERAGE(C129:E129)</f>
        <v>0.0016542236092969911</v>
      </c>
      <c r="H129">
        <f>STDEV(C129:E129)</f>
        <v>0.05046977604429304</v>
      </c>
      <c r="I129">
        <f>(B129*B4+C129*C4+D129*D4+E129*E4+F129*F4)/SUM(B4:F4)</f>
        <v>-0.013922672835555238</v>
      </c>
    </row>
    <row r="130" spans="1:9" ht="12.75">
      <c r="A130" t="s">
        <v>88</v>
      </c>
      <c r="B130">
        <f>B90*10000/B62</f>
        <v>0.027260185842253884</v>
      </c>
      <c r="C130">
        <f>C90*10000/C62</f>
        <v>0.0834696371183293</v>
      </c>
      <c r="D130">
        <f>D90*10000/D62</f>
        <v>0.027508283177980517</v>
      </c>
      <c r="E130">
        <f>E90*10000/E62</f>
        <v>-0.003179368993344803</v>
      </c>
      <c r="F130">
        <f>F90*10000/F62</f>
        <v>0.36792189885741616</v>
      </c>
      <c r="G130">
        <f>AVERAGE(C130:E130)</f>
        <v>0.03593285043432167</v>
      </c>
      <c r="H130">
        <f>STDEV(C130:E130)</f>
        <v>0.04393452588941522</v>
      </c>
      <c r="I130">
        <f>(B130*B4+C130*C4+D130*D4+E130*E4+F130*F4)/SUM(B4:F4)</f>
        <v>0.07897114543321539</v>
      </c>
    </row>
    <row r="131" spans="1:9" ht="12.75">
      <c r="A131" t="s">
        <v>89</v>
      </c>
      <c r="B131">
        <f>B91*10000/B62</f>
        <v>0.006374582202611223</v>
      </c>
      <c r="C131">
        <f>C91*10000/C62</f>
        <v>-0.02869168558204791</v>
      </c>
      <c r="D131">
        <f>D91*10000/D62</f>
        <v>0.012652443962568365</v>
      </c>
      <c r="E131">
        <f>E91*10000/E62</f>
        <v>0.004080190988415283</v>
      </c>
      <c r="F131">
        <f>F91*10000/F62</f>
        <v>0.015264994106746973</v>
      </c>
      <c r="G131">
        <f>AVERAGE(C131:E131)</f>
        <v>-0.003986350210354755</v>
      </c>
      <c r="H131">
        <f>STDEV(C131:E131)</f>
        <v>0.021820542549031492</v>
      </c>
      <c r="I131">
        <f>(B131*B4+C131*C4+D131*D4+E131*E4+F131*F4)/SUM(B4:F4)</f>
        <v>7.946722128812859E-05</v>
      </c>
    </row>
    <row r="132" spans="1:9" ht="12.75">
      <c r="A132" t="s">
        <v>90</v>
      </c>
      <c r="B132">
        <f>B92*10000/B62</f>
        <v>-0.01758844563038026</v>
      </c>
      <c r="C132">
        <f>C92*10000/C62</f>
        <v>0.032207050981571325</v>
      </c>
      <c r="D132">
        <f>D92*10000/D62</f>
        <v>0.011962342567339263</v>
      </c>
      <c r="E132">
        <f>E92*10000/E62</f>
        <v>0.050574246646937174</v>
      </c>
      <c r="F132">
        <f>F92*10000/F62</f>
        <v>0.021822380727071253</v>
      </c>
      <c r="G132">
        <f>AVERAGE(C132:E132)</f>
        <v>0.03158121339861592</v>
      </c>
      <c r="H132">
        <f>STDEV(C132:E132)</f>
        <v>0.019313558415610436</v>
      </c>
      <c r="I132">
        <f>(B132*B4+C132*C4+D132*D4+E132*E4+F132*F4)/SUM(B4:F4)</f>
        <v>0.023157586426383877</v>
      </c>
    </row>
    <row r="133" spans="1:9" ht="12.75">
      <c r="A133" t="s">
        <v>91</v>
      </c>
      <c r="B133">
        <f>B93*10000/B62</f>
        <v>0.09441452359539207</v>
      </c>
      <c r="C133">
        <f>C93*10000/C62</f>
        <v>0.08392683627551485</v>
      </c>
      <c r="D133">
        <f>D93*10000/D62</f>
        <v>0.09564070741905338</v>
      </c>
      <c r="E133">
        <f>E93*10000/E62</f>
        <v>0.08926877350770757</v>
      </c>
      <c r="F133">
        <f>F93*10000/F62</f>
        <v>0.06388237728979088</v>
      </c>
      <c r="G133">
        <f>AVERAGE(C133:E133)</f>
        <v>0.08961210573409194</v>
      </c>
      <c r="H133">
        <f>STDEV(C133:E133)</f>
        <v>0.005864477986582611</v>
      </c>
      <c r="I133">
        <f>(B133*B4+C133*C4+D133*D4+E133*E4+F133*F4)/SUM(B4:F4)</f>
        <v>0.08687418541542745</v>
      </c>
    </row>
    <row r="134" spans="1:9" ht="12.75">
      <c r="A134" t="s">
        <v>92</v>
      </c>
      <c r="B134">
        <f>B94*10000/B62</f>
        <v>-0.01988846856813777</v>
      </c>
      <c r="C134">
        <f>C94*10000/C62</f>
        <v>-0.008936140654775479</v>
      </c>
      <c r="D134">
        <f>D94*10000/D62</f>
        <v>-0.005971389600703534</v>
      </c>
      <c r="E134">
        <f>E94*10000/E62</f>
        <v>-0.004071343231613327</v>
      </c>
      <c r="F134">
        <f>F94*10000/F62</f>
        <v>-0.0202643517431844</v>
      </c>
      <c r="G134">
        <f>AVERAGE(C134:E134)</f>
        <v>-0.006326291162364113</v>
      </c>
      <c r="H134">
        <f>STDEV(C134:E134)</f>
        <v>0.0024517401638332595</v>
      </c>
      <c r="I134">
        <f>(B134*B4+C134*C4+D134*D4+E134*E4+F134*F4)/SUM(B4:F4)</f>
        <v>-0.010151026228771952</v>
      </c>
    </row>
    <row r="135" spans="1:9" ht="12.75">
      <c r="A135" t="s">
        <v>93</v>
      </c>
      <c r="B135">
        <f>B95*10000/B62</f>
        <v>-0.005958669968782707</v>
      </c>
      <c r="C135">
        <f>C95*10000/C62</f>
        <v>-0.004213740637393505</v>
      </c>
      <c r="D135">
        <f>D95*10000/D62</f>
        <v>0.0002605384011368835</v>
      </c>
      <c r="E135">
        <f>E95*10000/E62</f>
        <v>-0.0009021630520224991</v>
      </c>
      <c r="F135">
        <f>F95*10000/F62</f>
        <v>0.0029786718065050247</v>
      </c>
      <c r="G135">
        <f>AVERAGE(C135:E135)</f>
        <v>-0.0016184550960930402</v>
      </c>
      <c r="H135">
        <f>STDEV(C135:E135)</f>
        <v>0.00232155097897013</v>
      </c>
      <c r="I135">
        <f>(B135*B4+C135*C4+D135*D4+E135*E4+F135*F4)/SUM(B4:F4)</f>
        <v>-0.0016344178125665017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2004-07-15T10:47:52Z</cp:lastPrinted>
  <dcterms:created xsi:type="dcterms:W3CDTF">2004-07-15T10:47:52Z</dcterms:created>
  <dcterms:modified xsi:type="dcterms:W3CDTF">2004-08-02T15:39:53Z</dcterms:modified>
  <cp:category/>
  <cp:version/>
  <cp:contentType/>
  <cp:contentStatus/>
</cp:coreProperties>
</file>