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<sst xmlns="http://schemas.openxmlformats.org/spreadsheetml/2006/main" count="202" uniqueCount="97">
  <si>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Tue 19/10/2004       15:12:26</t>
  </si>
  <si>
    <t>LISSNER</t>
  </si>
  <si>
    <t>HCMQAP285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</si>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</sst>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8723027"/>
        <c:axId val="34289516"/>
      </c:lineChart>
      <c:catAx>
        <c:axId val="187230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89516"/>
        <c:crosses val="autoZero"/>
        <c:auto val="1"/>
        <c:lblOffset val="100"/>
        <c:noMultiLvlLbl val="0"/>
      </c:catAx>
      <c:valAx>
        <c:axId val="34289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72302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-0.002256</v>
      </c>
      <c r="C4" s="13">
        <v>-0.003756</v>
      </c>
      <c r="D4" s="13">
        <v>-0.003755</v>
      </c>
      <c r="E4" s="13">
        <v>-0.003756</v>
      </c>
      <c r="F4" s="24">
        <v>-0.002089</v>
      </c>
      <c r="G4" s="34">
        <v>-0.011707</v>
      </c>
    </row>
    <row r="5" spans="1:7" ht="12.75" thickBot="1">
      <c r="A5" s="44" t="s">
        <v>13</v>
      </c>
      <c r="B5" s="45">
        <v>3.981851</v>
      </c>
      <c r="C5" s="46">
        <v>2.075682</v>
      </c>
      <c r="D5" s="46">
        <v>-0.095687</v>
      </c>
      <c r="E5" s="46">
        <v>-2.407007</v>
      </c>
      <c r="F5" s="47">
        <v>-3.76227</v>
      </c>
      <c r="G5" s="48">
        <v>5.646377</v>
      </c>
    </row>
    <row r="6" spans="1:7" ht="12.75" thickTop="1">
      <c r="A6" s="6" t="s">
        <v>14</v>
      </c>
      <c r="B6" s="39">
        <v>-21.46163</v>
      </c>
      <c r="C6" s="40">
        <v>25.23165</v>
      </c>
      <c r="D6" s="40">
        <v>-7.101172</v>
      </c>
      <c r="E6" s="40">
        <v>66.45619</v>
      </c>
      <c r="F6" s="41">
        <v>-128.7285</v>
      </c>
      <c r="G6" s="42">
        <v>0.02804097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-4.757749</v>
      </c>
      <c r="C8" s="14">
        <v>-0.04089943</v>
      </c>
      <c r="D8" s="14">
        <v>-2.660074</v>
      </c>
      <c r="E8" s="14">
        <v>-2.808713</v>
      </c>
      <c r="F8" s="25">
        <v>-4.911229</v>
      </c>
      <c r="G8" s="35">
        <v>-2.669716</v>
      </c>
    </row>
    <row r="9" spans="1:7" ht="12">
      <c r="A9" s="20" t="s">
        <v>17</v>
      </c>
      <c r="B9" s="29">
        <v>0.4056282</v>
      </c>
      <c r="C9" s="14">
        <v>0.1214811</v>
      </c>
      <c r="D9" s="14">
        <v>-0.1420784</v>
      </c>
      <c r="E9" s="14">
        <v>-0.5453495</v>
      </c>
      <c r="F9" s="25">
        <v>-1.030837</v>
      </c>
      <c r="G9" s="35">
        <v>-0.2152647</v>
      </c>
    </row>
    <row r="10" spans="1:7" ht="12">
      <c r="A10" s="20" t="s">
        <v>18</v>
      </c>
      <c r="B10" s="29">
        <v>0.8619639</v>
      </c>
      <c r="C10" s="14">
        <v>0.7077456</v>
      </c>
      <c r="D10" s="14">
        <v>0.8058654</v>
      </c>
      <c r="E10" s="14">
        <v>0.2908947</v>
      </c>
      <c r="F10" s="25">
        <v>-1.789502</v>
      </c>
      <c r="G10" s="35">
        <v>0.3193624</v>
      </c>
    </row>
    <row r="11" spans="1:7" ht="12">
      <c r="A11" s="21" t="s">
        <v>19</v>
      </c>
      <c r="B11" s="31">
        <v>2.366921</v>
      </c>
      <c r="C11" s="16">
        <v>1.809809</v>
      </c>
      <c r="D11" s="16">
        <v>1.704457</v>
      </c>
      <c r="E11" s="16">
        <v>1.117157</v>
      </c>
      <c r="F11" s="27">
        <v>13.67164</v>
      </c>
      <c r="G11" s="37">
        <v>3.28519</v>
      </c>
    </row>
    <row r="12" spans="1:7" ht="12">
      <c r="A12" s="20" t="s">
        <v>20</v>
      </c>
      <c r="B12" s="29">
        <v>-0.1532751</v>
      </c>
      <c r="C12" s="14">
        <v>0.03793013</v>
      </c>
      <c r="D12" s="14">
        <v>-0.0897453</v>
      </c>
      <c r="E12" s="14">
        <v>-0.0914626</v>
      </c>
      <c r="F12" s="25">
        <v>-0.4290331</v>
      </c>
      <c r="G12" s="35">
        <v>-0.1140043</v>
      </c>
    </row>
    <row r="13" spans="1:7" ht="12">
      <c r="A13" s="20" t="s">
        <v>21</v>
      </c>
      <c r="B13" s="29">
        <v>0.1272506</v>
      </c>
      <c r="C13" s="14">
        <v>0.06996938</v>
      </c>
      <c r="D13" s="14">
        <v>-0.02196586</v>
      </c>
      <c r="E13" s="14">
        <v>-0.1799682</v>
      </c>
      <c r="F13" s="25">
        <v>-0.2751066</v>
      </c>
      <c r="G13" s="35">
        <v>-0.0500783</v>
      </c>
    </row>
    <row r="14" spans="1:7" ht="12">
      <c r="A14" s="20" t="s">
        <v>22</v>
      </c>
      <c r="B14" s="29">
        <v>-0.01281698</v>
      </c>
      <c r="C14" s="14">
        <v>0.09794967</v>
      </c>
      <c r="D14" s="14">
        <v>0.01408053</v>
      </c>
      <c r="E14" s="14">
        <v>0.01484263</v>
      </c>
      <c r="F14" s="25">
        <v>0.1189262</v>
      </c>
      <c r="G14" s="35">
        <v>0.04459646</v>
      </c>
    </row>
    <row r="15" spans="1:7" ht="12">
      <c r="A15" s="21" t="s">
        <v>23</v>
      </c>
      <c r="B15" s="31">
        <v>-0.4252694</v>
      </c>
      <c r="C15" s="16">
        <v>-0.1467886</v>
      </c>
      <c r="D15" s="16">
        <v>-0.1464905</v>
      </c>
      <c r="E15" s="16">
        <v>-0.2057457</v>
      </c>
      <c r="F15" s="27">
        <v>-0.4287945</v>
      </c>
      <c r="G15" s="37">
        <v>-0.2388912</v>
      </c>
    </row>
    <row r="16" spans="1:7" ht="12">
      <c r="A16" s="20" t="s">
        <v>24</v>
      </c>
      <c r="B16" s="29">
        <v>0.004122259</v>
      </c>
      <c r="C16" s="14">
        <v>-0.02074906</v>
      </c>
      <c r="D16" s="14">
        <v>-0.02185533</v>
      </c>
      <c r="E16" s="14">
        <v>-0.006769786</v>
      </c>
      <c r="F16" s="25">
        <v>-0.02231932</v>
      </c>
      <c r="G16" s="35">
        <v>-0.01426617</v>
      </c>
    </row>
    <row r="17" spans="1:7" ht="12">
      <c r="A17" s="20" t="s">
        <v>25</v>
      </c>
      <c r="B17" s="29">
        <v>-0.05241466</v>
      </c>
      <c r="C17" s="14">
        <v>-0.03840984</v>
      </c>
      <c r="D17" s="14">
        <v>-0.04521459</v>
      </c>
      <c r="E17" s="14">
        <v>-0.04063235</v>
      </c>
      <c r="F17" s="25">
        <v>-0.05312178</v>
      </c>
      <c r="G17" s="35">
        <v>-0.0445637</v>
      </c>
    </row>
    <row r="18" spans="1:7" ht="12">
      <c r="A18" s="20" t="s">
        <v>26</v>
      </c>
      <c r="B18" s="29">
        <v>0.02596614</v>
      </c>
      <c r="C18" s="14">
        <v>0.02711491</v>
      </c>
      <c r="D18" s="14">
        <v>0.0292092</v>
      </c>
      <c r="E18" s="14">
        <v>0.02296066</v>
      </c>
      <c r="F18" s="25">
        <v>0.03087107</v>
      </c>
      <c r="G18" s="35">
        <v>0.02691122</v>
      </c>
    </row>
    <row r="19" spans="1:7" ht="12">
      <c r="A19" s="21" t="s">
        <v>27</v>
      </c>
      <c r="B19" s="31">
        <v>-0.2086936</v>
      </c>
      <c r="C19" s="16">
        <v>-0.1904124</v>
      </c>
      <c r="D19" s="16">
        <v>-0.1958008</v>
      </c>
      <c r="E19" s="16">
        <v>-0.1861027</v>
      </c>
      <c r="F19" s="27">
        <v>-0.1404904</v>
      </c>
      <c r="G19" s="37">
        <v>-0.1866312</v>
      </c>
    </row>
    <row r="20" spans="1:7" ht="12.75" thickBot="1">
      <c r="A20" s="44" t="s">
        <v>28</v>
      </c>
      <c r="B20" s="45">
        <v>-0.005067576</v>
      </c>
      <c r="C20" s="46">
        <v>-0.003701846</v>
      </c>
      <c r="D20" s="46">
        <v>-0.004591957</v>
      </c>
      <c r="E20" s="46">
        <v>-0.002958639</v>
      </c>
      <c r="F20" s="47">
        <v>-0.0002480323</v>
      </c>
      <c r="G20" s="48">
        <v>-0.003471069</v>
      </c>
    </row>
    <row r="21" spans="1:7" ht="12.75" thickTop="1">
      <c r="A21" s="6" t="s">
        <v>29</v>
      </c>
      <c r="B21" s="39">
        <v>-129.7822</v>
      </c>
      <c r="C21" s="40">
        <v>23.01877</v>
      </c>
      <c r="D21" s="40">
        <v>37.22583</v>
      </c>
      <c r="E21" s="40">
        <v>43.16375</v>
      </c>
      <c r="F21" s="41">
        <v>-45.60731</v>
      </c>
      <c r="G21" s="43">
        <v>0.0186001</v>
      </c>
    </row>
    <row r="22" spans="1:7" ht="12">
      <c r="A22" s="20" t="s">
        <v>30</v>
      </c>
      <c r="B22" s="29">
        <v>79.63871</v>
      </c>
      <c r="C22" s="14">
        <v>41.51388</v>
      </c>
      <c r="D22" s="14">
        <v>-1.913732</v>
      </c>
      <c r="E22" s="14">
        <v>-48.14051</v>
      </c>
      <c r="F22" s="25">
        <v>-75.24681</v>
      </c>
      <c r="G22" s="36">
        <v>0</v>
      </c>
    </row>
    <row r="23" spans="1:7" ht="12">
      <c r="A23" s="20" t="s">
        <v>31</v>
      </c>
      <c r="B23" s="29">
        <v>-5.114159</v>
      </c>
      <c r="C23" s="14">
        <v>-2.967097</v>
      </c>
      <c r="D23" s="14">
        <v>-3.734876</v>
      </c>
      <c r="E23" s="14">
        <v>-3.258961</v>
      </c>
      <c r="F23" s="25">
        <v>2.444391</v>
      </c>
      <c r="G23" s="35">
        <v>-2.808546</v>
      </c>
    </row>
    <row r="24" spans="1:7" ht="12">
      <c r="A24" s="20" t="s">
        <v>32</v>
      </c>
      <c r="B24" s="29">
        <v>-3.315701</v>
      </c>
      <c r="C24" s="14">
        <v>-0.9968881</v>
      </c>
      <c r="D24" s="14">
        <v>-1.859058</v>
      </c>
      <c r="E24" s="14">
        <v>-0.6322632</v>
      </c>
      <c r="F24" s="25">
        <v>-0.4253621</v>
      </c>
      <c r="G24" s="35">
        <v>-1.375204</v>
      </c>
    </row>
    <row r="25" spans="1:7" ht="12">
      <c r="A25" s="20" t="s">
        <v>33</v>
      </c>
      <c r="B25" s="29">
        <v>-0.8145803</v>
      </c>
      <c r="C25" s="14">
        <v>-0.5940847</v>
      </c>
      <c r="D25" s="14">
        <v>-0.7981257</v>
      </c>
      <c r="E25" s="14">
        <v>-0.1478553</v>
      </c>
      <c r="F25" s="25">
        <v>-1.623118</v>
      </c>
      <c r="G25" s="35">
        <v>-0.7052861</v>
      </c>
    </row>
    <row r="26" spans="1:7" ht="12">
      <c r="A26" s="21" t="s">
        <v>34</v>
      </c>
      <c r="B26" s="31">
        <v>-0.1581916</v>
      </c>
      <c r="C26" s="16">
        <v>0.3228124</v>
      </c>
      <c r="D26" s="16">
        <v>-0.02438476</v>
      </c>
      <c r="E26" s="16">
        <v>0.02796704</v>
      </c>
      <c r="F26" s="27">
        <v>2.066367</v>
      </c>
      <c r="G26" s="37">
        <v>0.3327185</v>
      </c>
    </row>
    <row r="27" spans="1:7" ht="12">
      <c r="A27" s="20" t="s">
        <v>35</v>
      </c>
      <c r="B27" s="29">
        <v>-0.3161016</v>
      </c>
      <c r="C27" s="14">
        <v>-0.355622</v>
      </c>
      <c r="D27" s="14">
        <v>0.1533707</v>
      </c>
      <c r="E27" s="14">
        <v>0.04237711</v>
      </c>
      <c r="F27" s="25">
        <v>0.3761882</v>
      </c>
      <c r="G27" s="35">
        <v>-0.03386109</v>
      </c>
    </row>
    <row r="28" spans="1:7" ht="12">
      <c r="A28" s="20" t="s">
        <v>36</v>
      </c>
      <c r="B28" s="29">
        <v>-0.3484568</v>
      </c>
      <c r="C28" s="14">
        <v>-0.3562293</v>
      </c>
      <c r="D28" s="14">
        <v>-0.3088405</v>
      </c>
      <c r="E28" s="14">
        <v>-0.3441674</v>
      </c>
      <c r="F28" s="25">
        <v>-0.315064</v>
      </c>
      <c r="G28" s="35">
        <v>-0.3353117</v>
      </c>
    </row>
    <row r="29" spans="1:7" ht="12">
      <c r="A29" s="20" t="s">
        <v>37</v>
      </c>
      <c r="B29" s="29">
        <v>0.0675785</v>
      </c>
      <c r="C29" s="14">
        <v>-0.00239033</v>
      </c>
      <c r="D29" s="14">
        <v>-0.1084701</v>
      </c>
      <c r="E29" s="14">
        <v>-0.07437649</v>
      </c>
      <c r="F29" s="25">
        <v>-0.1223128</v>
      </c>
      <c r="G29" s="35">
        <v>-0.05114176</v>
      </c>
    </row>
    <row r="30" spans="1:7" ht="12">
      <c r="A30" s="21" t="s">
        <v>38</v>
      </c>
      <c r="B30" s="31">
        <v>0.01742479</v>
      </c>
      <c r="C30" s="16">
        <v>0.03549084</v>
      </c>
      <c r="D30" s="16">
        <v>0.006990216</v>
      </c>
      <c r="E30" s="16">
        <v>-0.01974763</v>
      </c>
      <c r="F30" s="27">
        <v>0.3477931</v>
      </c>
      <c r="G30" s="37">
        <v>0.05444339</v>
      </c>
    </row>
    <row r="31" spans="1:7" ht="12">
      <c r="A31" s="20" t="s">
        <v>39</v>
      </c>
      <c r="B31" s="29">
        <v>-0.01611789</v>
      </c>
      <c r="C31" s="14">
        <v>-0.03162326</v>
      </c>
      <c r="D31" s="14">
        <v>0.01482511</v>
      </c>
      <c r="E31" s="14">
        <v>0.0001429364</v>
      </c>
      <c r="F31" s="25">
        <v>0.01551893</v>
      </c>
      <c r="G31" s="35">
        <v>-0.004266672</v>
      </c>
    </row>
    <row r="32" spans="1:7" ht="12">
      <c r="A32" s="20" t="s">
        <v>40</v>
      </c>
      <c r="B32" s="29">
        <v>-0.005007207</v>
      </c>
      <c r="C32" s="14">
        <v>-0.04161659</v>
      </c>
      <c r="D32" s="14">
        <v>-0.01246158</v>
      </c>
      <c r="E32" s="14">
        <v>-0.03315333</v>
      </c>
      <c r="F32" s="25">
        <v>-0.03374424</v>
      </c>
      <c r="G32" s="35">
        <v>-0.0262408</v>
      </c>
    </row>
    <row r="33" spans="1:7" ht="12">
      <c r="A33" s="20" t="s">
        <v>41</v>
      </c>
      <c r="B33" s="29">
        <v>0.1620879</v>
      </c>
      <c r="C33" s="14">
        <v>0.1057833</v>
      </c>
      <c r="D33" s="14">
        <v>0.1085334</v>
      </c>
      <c r="E33" s="14">
        <v>0.1043603</v>
      </c>
      <c r="F33" s="25">
        <v>0.08755577</v>
      </c>
      <c r="G33" s="35">
        <v>0.1118117</v>
      </c>
    </row>
    <row r="34" spans="1:7" ht="12">
      <c r="A34" s="21" t="s">
        <v>42</v>
      </c>
      <c r="B34" s="31">
        <v>-0.02230937</v>
      </c>
      <c r="C34" s="16">
        <v>-0.01073112</v>
      </c>
      <c r="D34" s="16">
        <v>-0.001481518</v>
      </c>
      <c r="E34" s="16">
        <v>0.007289866</v>
      </c>
      <c r="F34" s="27">
        <v>-0.02833104</v>
      </c>
      <c r="G34" s="37">
        <v>-0.008278616</v>
      </c>
    </row>
    <row r="35" spans="1:7" ht="12.75" thickBot="1">
      <c r="A35" s="22" t="s">
        <v>43</v>
      </c>
      <c r="B35" s="32">
        <v>2.97762E-05</v>
      </c>
      <c r="C35" s="17">
        <v>0.002594047</v>
      </c>
      <c r="D35" s="17">
        <v>-0.007155155</v>
      </c>
      <c r="E35" s="17">
        <v>-0.008265711</v>
      </c>
      <c r="F35" s="28">
        <v>0.0007768333</v>
      </c>
      <c r="G35" s="38">
        <v>-0.002978716</v>
      </c>
    </row>
    <row r="36" spans="1:7" ht="12">
      <c r="A36" s="4" t="s">
        <v>44</v>
      </c>
      <c r="B36" s="3">
        <v>22.39075</v>
      </c>
      <c r="C36" s="3">
        <v>22.3938</v>
      </c>
      <c r="D36" s="3">
        <v>22.40601</v>
      </c>
      <c r="E36" s="3">
        <v>22.40906</v>
      </c>
      <c r="F36" s="3">
        <v>22.42127</v>
      </c>
      <c r="G36" s="3"/>
    </row>
    <row r="37" spans="1:6" ht="12">
      <c r="A37" s="4" t="s">
        <v>45</v>
      </c>
      <c r="B37" s="2">
        <v>0.1739502</v>
      </c>
      <c r="C37" s="2">
        <v>0.1139323</v>
      </c>
      <c r="D37" s="2">
        <v>0.09562175</v>
      </c>
      <c r="E37" s="2">
        <v>0.08595785</v>
      </c>
      <c r="F37" s="2">
        <v>0.08494059</v>
      </c>
    </row>
    <row r="38" spans="1:7" ht="12">
      <c r="A38" s="4" t="s">
        <v>52</v>
      </c>
      <c r="B38" s="2">
        <v>3.823941E-05</v>
      </c>
      <c r="C38" s="2">
        <v>-4.305551E-05</v>
      </c>
      <c r="D38" s="2">
        <v>1.20841E-05</v>
      </c>
      <c r="E38" s="2">
        <v>-0.0001126197</v>
      </c>
      <c r="F38" s="2">
        <v>0.0002182426</v>
      </c>
      <c r="G38" s="2">
        <v>0.0003369759</v>
      </c>
    </row>
    <row r="39" spans="1:7" ht="12.75" thickBot="1">
      <c r="A39" s="4" t="s">
        <v>53</v>
      </c>
      <c r="B39" s="2">
        <v>0.0002203251</v>
      </c>
      <c r="C39" s="2">
        <v>-3.895317E-05</v>
      </c>
      <c r="D39" s="2">
        <v>-6.328159E-05</v>
      </c>
      <c r="E39" s="2">
        <v>-7.392052E-05</v>
      </c>
      <c r="F39" s="2">
        <v>7.917463E-05</v>
      </c>
      <c r="G39" s="2">
        <v>0.001145263</v>
      </c>
    </row>
    <row r="40" spans="2:5" ht="12.75" thickBot="1">
      <c r="B40" s="7" t="s">
        <v>46</v>
      </c>
      <c r="C40" s="8">
        <v>-0.003756</v>
      </c>
      <c r="D40" s="18" t="s">
        <v>47</v>
      </c>
      <c r="E40" s="9">
        <v>3.11729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0.002256</v>
      </c>
      <c r="C4">
        <v>0.003756</v>
      </c>
      <c r="D4">
        <v>0.003755</v>
      </c>
      <c r="E4">
        <v>0.003756</v>
      </c>
      <c r="F4">
        <v>0.002089</v>
      </c>
      <c r="G4">
        <v>0.011707</v>
      </c>
    </row>
    <row r="5" spans="1:7" ht="12.75">
      <c r="A5" t="s">
        <v>13</v>
      </c>
      <c r="B5">
        <v>3.981851</v>
      </c>
      <c r="C5">
        <v>2.075682</v>
      </c>
      <c r="D5">
        <v>-0.095687</v>
      </c>
      <c r="E5">
        <v>-2.407007</v>
      </c>
      <c r="F5">
        <v>-3.76227</v>
      </c>
      <c r="G5">
        <v>5.646377</v>
      </c>
    </row>
    <row r="6" spans="1:7" ht="12.75">
      <c r="A6" t="s">
        <v>14</v>
      </c>
      <c r="B6" s="49">
        <v>-21.46163</v>
      </c>
      <c r="C6" s="49">
        <v>25.23165</v>
      </c>
      <c r="D6" s="49">
        <v>-7.101172</v>
      </c>
      <c r="E6" s="49">
        <v>66.45619</v>
      </c>
      <c r="F6" s="49">
        <v>-128.7285</v>
      </c>
      <c r="G6" s="49">
        <v>0.02804097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-4.757749</v>
      </c>
      <c r="C8" s="49">
        <v>-0.04089943</v>
      </c>
      <c r="D8" s="49">
        <v>-2.660074</v>
      </c>
      <c r="E8" s="49">
        <v>-2.808713</v>
      </c>
      <c r="F8" s="49">
        <v>-4.911229</v>
      </c>
      <c r="G8" s="49">
        <v>-2.669716</v>
      </c>
    </row>
    <row r="9" spans="1:7" ht="12.75">
      <c r="A9" t="s">
        <v>17</v>
      </c>
      <c r="B9" s="49">
        <v>0.4056282</v>
      </c>
      <c r="C9" s="49">
        <v>0.1214811</v>
      </c>
      <c r="D9" s="49">
        <v>-0.1420784</v>
      </c>
      <c r="E9" s="49">
        <v>-0.5453495</v>
      </c>
      <c r="F9" s="49">
        <v>-1.030837</v>
      </c>
      <c r="G9" s="49">
        <v>-0.2152647</v>
      </c>
    </row>
    <row r="10" spans="1:7" ht="12.75">
      <c r="A10" t="s">
        <v>18</v>
      </c>
      <c r="B10" s="49">
        <v>0.8619639</v>
      </c>
      <c r="C10" s="49">
        <v>0.7077456</v>
      </c>
      <c r="D10" s="49">
        <v>0.8058654</v>
      </c>
      <c r="E10" s="49">
        <v>0.2908947</v>
      </c>
      <c r="F10" s="49">
        <v>-1.789502</v>
      </c>
      <c r="G10" s="49">
        <v>0.3193624</v>
      </c>
    </row>
    <row r="11" spans="1:7" ht="12.75">
      <c r="A11" t="s">
        <v>19</v>
      </c>
      <c r="B11" s="49">
        <v>2.366921</v>
      </c>
      <c r="C11" s="49">
        <v>1.809809</v>
      </c>
      <c r="D11" s="49">
        <v>1.704457</v>
      </c>
      <c r="E11" s="49">
        <v>1.117157</v>
      </c>
      <c r="F11" s="49">
        <v>13.67164</v>
      </c>
      <c r="G11" s="49">
        <v>3.28519</v>
      </c>
    </row>
    <row r="12" spans="1:7" ht="12.75">
      <c r="A12" t="s">
        <v>20</v>
      </c>
      <c r="B12" s="49">
        <v>-0.1532751</v>
      </c>
      <c r="C12" s="49">
        <v>0.03793013</v>
      </c>
      <c r="D12" s="49">
        <v>-0.0897453</v>
      </c>
      <c r="E12" s="49">
        <v>-0.0914626</v>
      </c>
      <c r="F12" s="49">
        <v>-0.4290331</v>
      </c>
      <c r="G12" s="49">
        <v>-0.1140043</v>
      </c>
    </row>
    <row r="13" spans="1:7" ht="12.75">
      <c r="A13" t="s">
        <v>21</v>
      </c>
      <c r="B13" s="49">
        <v>0.1272506</v>
      </c>
      <c r="C13" s="49">
        <v>0.06996938</v>
      </c>
      <c r="D13" s="49">
        <v>-0.02196586</v>
      </c>
      <c r="E13" s="49">
        <v>-0.1799682</v>
      </c>
      <c r="F13" s="49">
        <v>-0.2751066</v>
      </c>
      <c r="G13" s="49">
        <v>-0.0500783</v>
      </c>
    </row>
    <row r="14" spans="1:7" ht="12.75">
      <c r="A14" t="s">
        <v>22</v>
      </c>
      <c r="B14" s="49">
        <v>-0.01281698</v>
      </c>
      <c r="C14" s="49">
        <v>0.09794967</v>
      </c>
      <c r="D14" s="49">
        <v>0.01408053</v>
      </c>
      <c r="E14" s="49">
        <v>0.01484263</v>
      </c>
      <c r="F14" s="49">
        <v>0.1189262</v>
      </c>
      <c r="G14" s="49">
        <v>0.04459646</v>
      </c>
    </row>
    <row r="15" spans="1:7" ht="12.75">
      <c r="A15" t="s">
        <v>23</v>
      </c>
      <c r="B15" s="49">
        <v>-0.4252694</v>
      </c>
      <c r="C15" s="49">
        <v>-0.1467886</v>
      </c>
      <c r="D15" s="49">
        <v>-0.1464905</v>
      </c>
      <c r="E15" s="49">
        <v>-0.2057457</v>
      </c>
      <c r="F15" s="49">
        <v>-0.4287945</v>
      </c>
      <c r="G15" s="49">
        <v>-0.2388912</v>
      </c>
    </row>
    <row r="16" spans="1:7" ht="12.75">
      <c r="A16" t="s">
        <v>24</v>
      </c>
      <c r="B16" s="49">
        <v>0.004122259</v>
      </c>
      <c r="C16" s="49">
        <v>-0.02074906</v>
      </c>
      <c r="D16" s="49">
        <v>-0.02185533</v>
      </c>
      <c r="E16" s="49">
        <v>-0.006769786</v>
      </c>
      <c r="F16" s="49">
        <v>-0.02231932</v>
      </c>
      <c r="G16" s="49">
        <v>-0.01426617</v>
      </c>
    </row>
    <row r="17" spans="1:7" ht="12.75">
      <c r="A17" t="s">
        <v>25</v>
      </c>
      <c r="B17" s="49">
        <v>-0.05241466</v>
      </c>
      <c r="C17" s="49">
        <v>-0.03840984</v>
      </c>
      <c r="D17" s="49">
        <v>-0.04521459</v>
      </c>
      <c r="E17" s="49">
        <v>-0.04063235</v>
      </c>
      <c r="F17" s="49">
        <v>-0.05312178</v>
      </c>
      <c r="G17" s="49">
        <v>-0.0445637</v>
      </c>
    </row>
    <row r="18" spans="1:7" ht="12.75">
      <c r="A18" t="s">
        <v>26</v>
      </c>
      <c r="B18" s="49">
        <v>0.02596614</v>
      </c>
      <c r="C18" s="49">
        <v>0.02711491</v>
      </c>
      <c r="D18" s="49">
        <v>0.0292092</v>
      </c>
      <c r="E18" s="49">
        <v>0.02296066</v>
      </c>
      <c r="F18" s="49">
        <v>0.03087107</v>
      </c>
      <c r="G18" s="49">
        <v>0.02691122</v>
      </c>
    </row>
    <row r="19" spans="1:7" ht="12.75">
      <c r="A19" t="s">
        <v>27</v>
      </c>
      <c r="B19" s="49">
        <v>-0.2086936</v>
      </c>
      <c r="C19" s="49">
        <v>-0.1904124</v>
      </c>
      <c r="D19" s="49">
        <v>-0.1958008</v>
      </c>
      <c r="E19" s="49">
        <v>-0.1861027</v>
      </c>
      <c r="F19" s="49">
        <v>-0.1404904</v>
      </c>
      <c r="G19" s="49">
        <v>-0.1866312</v>
      </c>
    </row>
    <row r="20" spans="1:7" ht="12.75">
      <c r="A20" t="s">
        <v>28</v>
      </c>
      <c r="B20" s="49">
        <v>-0.005067576</v>
      </c>
      <c r="C20" s="49">
        <v>-0.003701846</v>
      </c>
      <c r="D20" s="49">
        <v>-0.004591957</v>
      </c>
      <c r="E20" s="49">
        <v>-0.002958639</v>
      </c>
      <c r="F20" s="49">
        <v>-0.0002480323</v>
      </c>
      <c r="G20" s="49">
        <v>-0.003471069</v>
      </c>
    </row>
    <row r="21" spans="1:7" ht="12.75">
      <c r="A21" t="s">
        <v>29</v>
      </c>
      <c r="B21" s="49">
        <v>-129.7822</v>
      </c>
      <c r="C21" s="49">
        <v>23.01877</v>
      </c>
      <c r="D21" s="49">
        <v>37.22583</v>
      </c>
      <c r="E21" s="49">
        <v>43.16375</v>
      </c>
      <c r="F21" s="49">
        <v>-45.60731</v>
      </c>
      <c r="G21" s="49">
        <v>0.0186001</v>
      </c>
    </row>
    <row r="22" spans="1:7" ht="12.75">
      <c r="A22" t="s">
        <v>30</v>
      </c>
      <c r="B22" s="49">
        <v>79.63871</v>
      </c>
      <c r="C22" s="49">
        <v>41.51388</v>
      </c>
      <c r="D22" s="49">
        <v>-1.913732</v>
      </c>
      <c r="E22" s="49">
        <v>-48.14051</v>
      </c>
      <c r="F22" s="49">
        <v>-75.24681</v>
      </c>
      <c r="G22" s="49">
        <v>0</v>
      </c>
    </row>
    <row r="23" spans="1:7" ht="12.75">
      <c r="A23" t="s">
        <v>31</v>
      </c>
      <c r="B23" s="49">
        <v>-5.114159</v>
      </c>
      <c r="C23" s="49">
        <v>-2.967097</v>
      </c>
      <c r="D23" s="49">
        <v>-3.734876</v>
      </c>
      <c r="E23" s="49">
        <v>-3.258961</v>
      </c>
      <c r="F23" s="49">
        <v>2.444391</v>
      </c>
      <c r="G23" s="49">
        <v>-2.808546</v>
      </c>
    </row>
    <row r="24" spans="1:7" ht="12.75">
      <c r="A24" t="s">
        <v>32</v>
      </c>
      <c r="B24" s="49">
        <v>-3.315701</v>
      </c>
      <c r="C24" s="49">
        <v>-0.9968881</v>
      </c>
      <c r="D24" s="49">
        <v>-1.859058</v>
      </c>
      <c r="E24" s="49">
        <v>-0.6322632</v>
      </c>
      <c r="F24" s="49">
        <v>-0.4253621</v>
      </c>
      <c r="G24" s="49">
        <v>-1.375204</v>
      </c>
    </row>
    <row r="25" spans="1:7" ht="12.75">
      <c r="A25" t="s">
        <v>33</v>
      </c>
      <c r="B25" s="49">
        <v>-0.8145803</v>
      </c>
      <c r="C25" s="49">
        <v>-0.5940847</v>
      </c>
      <c r="D25" s="49">
        <v>-0.7981257</v>
      </c>
      <c r="E25" s="49">
        <v>-0.1478553</v>
      </c>
      <c r="F25" s="49">
        <v>-1.623118</v>
      </c>
      <c r="G25" s="49">
        <v>-0.7052861</v>
      </c>
    </row>
    <row r="26" spans="1:7" ht="12.75">
      <c r="A26" t="s">
        <v>34</v>
      </c>
      <c r="B26" s="49">
        <v>-0.1581916</v>
      </c>
      <c r="C26" s="49">
        <v>0.3228124</v>
      </c>
      <c r="D26" s="49">
        <v>-0.02438476</v>
      </c>
      <c r="E26" s="49">
        <v>0.02796704</v>
      </c>
      <c r="F26" s="49">
        <v>2.066367</v>
      </c>
      <c r="G26" s="49">
        <v>0.3327185</v>
      </c>
    </row>
    <row r="27" spans="1:7" ht="12.75">
      <c r="A27" t="s">
        <v>35</v>
      </c>
      <c r="B27" s="49">
        <v>-0.3161016</v>
      </c>
      <c r="C27" s="49">
        <v>-0.355622</v>
      </c>
      <c r="D27" s="49">
        <v>0.1533707</v>
      </c>
      <c r="E27" s="49">
        <v>0.04237711</v>
      </c>
      <c r="F27" s="49">
        <v>0.3761882</v>
      </c>
      <c r="G27" s="49">
        <v>-0.03386109</v>
      </c>
    </row>
    <row r="28" spans="1:7" ht="12.75">
      <c r="A28" t="s">
        <v>36</v>
      </c>
      <c r="B28" s="49">
        <v>-0.3484568</v>
      </c>
      <c r="C28" s="49">
        <v>-0.3562293</v>
      </c>
      <c r="D28" s="49">
        <v>-0.3088405</v>
      </c>
      <c r="E28" s="49">
        <v>-0.3441674</v>
      </c>
      <c r="F28" s="49">
        <v>-0.315064</v>
      </c>
      <c r="G28" s="49">
        <v>-0.3353117</v>
      </c>
    </row>
    <row r="29" spans="1:7" ht="12.75">
      <c r="A29" t="s">
        <v>37</v>
      </c>
      <c r="B29" s="49">
        <v>0.0675785</v>
      </c>
      <c r="C29" s="49">
        <v>-0.00239033</v>
      </c>
      <c r="D29" s="49">
        <v>-0.1084701</v>
      </c>
      <c r="E29" s="49">
        <v>-0.07437649</v>
      </c>
      <c r="F29" s="49">
        <v>-0.1223128</v>
      </c>
      <c r="G29" s="49">
        <v>-0.05114176</v>
      </c>
    </row>
    <row r="30" spans="1:7" ht="12.75">
      <c r="A30" t="s">
        <v>38</v>
      </c>
      <c r="B30" s="49">
        <v>0.01742479</v>
      </c>
      <c r="C30" s="49">
        <v>0.03549084</v>
      </c>
      <c r="D30" s="49">
        <v>0.006990216</v>
      </c>
      <c r="E30" s="49">
        <v>-0.01974763</v>
      </c>
      <c r="F30" s="49">
        <v>0.3477931</v>
      </c>
      <c r="G30" s="49">
        <v>0.05444339</v>
      </c>
    </row>
    <row r="31" spans="1:7" ht="12.75">
      <c r="A31" t="s">
        <v>39</v>
      </c>
      <c r="B31" s="49">
        <v>-0.01611789</v>
      </c>
      <c r="C31" s="49">
        <v>-0.03162326</v>
      </c>
      <c r="D31" s="49">
        <v>0.01482511</v>
      </c>
      <c r="E31" s="49">
        <v>0.0001429364</v>
      </c>
      <c r="F31" s="49">
        <v>0.01551893</v>
      </c>
      <c r="G31" s="49">
        <v>-0.004266672</v>
      </c>
    </row>
    <row r="32" spans="1:7" ht="12.75">
      <c r="A32" t="s">
        <v>40</v>
      </c>
      <c r="B32" s="49">
        <v>-0.005007207</v>
      </c>
      <c r="C32" s="49">
        <v>-0.04161659</v>
      </c>
      <c r="D32" s="49">
        <v>-0.01246158</v>
      </c>
      <c r="E32" s="49">
        <v>-0.03315333</v>
      </c>
      <c r="F32" s="49">
        <v>-0.03374424</v>
      </c>
      <c r="G32" s="49">
        <v>-0.0262408</v>
      </c>
    </row>
    <row r="33" spans="1:7" ht="12.75">
      <c r="A33" t="s">
        <v>41</v>
      </c>
      <c r="B33" s="49">
        <v>0.1620879</v>
      </c>
      <c r="C33" s="49">
        <v>0.1057833</v>
      </c>
      <c r="D33" s="49">
        <v>0.1085334</v>
      </c>
      <c r="E33" s="49">
        <v>0.1043603</v>
      </c>
      <c r="F33" s="49">
        <v>0.08755577</v>
      </c>
      <c r="G33" s="49">
        <v>0.1118117</v>
      </c>
    </row>
    <row r="34" spans="1:7" ht="12.75">
      <c r="A34" t="s">
        <v>42</v>
      </c>
      <c r="B34" s="49">
        <v>-0.02230937</v>
      </c>
      <c r="C34" s="49">
        <v>-0.01073112</v>
      </c>
      <c r="D34" s="49">
        <v>-0.001481518</v>
      </c>
      <c r="E34" s="49">
        <v>0.007289866</v>
      </c>
      <c r="F34" s="49">
        <v>-0.02833104</v>
      </c>
      <c r="G34" s="49">
        <v>-0.008278616</v>
      </c>
    </row>
    <row r="35" spans="1:7" ht="12.75">
      <c r="A35" t="s">
        <v>43</v>
      </c>
      <c r="B35" s="49">
        <v>2.97762E-05</v>
      </c>
      <c r="C35" s="49">
        <v>0.002594047</v>
      </c>
      <c r="D35" s="49">
        <v>-0.007155155</v>
      </c>
      <c r="E35" s="49">
        <v>-0.008265711</v>
      </c>
      <c r="F35" s="49">
        <v>0.0007768333</v>
      </c>
      <c r="G35" s="49">
        <v>-0.002978716</v>
      </c>
    </row>
    <row r="36" spans="1:6" ht="12.75">
      <c r="A36" t="s">
        <v>44</v>
      </c>
      <c r="B36" s="49">
        <v>22.39075</v>
      </c>
      <c r="C36" s="49">
        <v>22.3938</v>
      </c>
      <c r="D36" s="49">
        <v>22.40601</v>
      </c>
      <c r="E36" s="49">
        <v>22.40906</v>
      </c>
      <c r="F36" s="49">
        <v>22.42127</v>
      </c>
    </row>
    <row r="37" spans="1:6" ht="12.75">
      <c r="A37" t="s">
        <v>45</v>
      </c>
      <c r="B37" s="49">
        <v>0.1739502</v>
      </c>
      <c r="C37" s="49">
        <v>0.1139323</v>
      </c>
      <c r="D37" s="49">
        <v>0.09562175</v>
      </c>
      <c r="E37" s="49">
        <v>0.08595785</v>
      </c>
      <c r="F37" s="49">
        <v>0.08494059</v>
      </c>
    </row>
    <row r="38" spans="1:7" ht="12.75">
      <c r="A38" t="s">
        <v>54</v>
      </c>
      <c r="B38" s="49">
        <v>3.823941E-05</v>
      </c>
      <c r="C38" s="49">
        <v>-4.305551E-05</v>
      </c>
      <c r="D38" s="49">
        <v>1.20841E-05</v>
      </c>
      <c r="E38" s="49">
        <v>-0.0001126197</v>
      </c>
      <c r="F38" s="49">
        <v>0.0002182426</v>
      </c>
      <c r="G38" s="49">
        <v>0.0003369759</v>
      </c>
    </row>
    <row r="39" spans="1:7" ht="12.75">
      <c r="A39" t="s">
        <v>55</v>
      </c>
      <c r="B39" s="49">
        <v>0.0002203251</v>
      </c>
      <c r="C39" s="49">
        <v>-3.895317E-05</v>
      </c>
      <c r="D39" s="49">
        <v>-6.328159E-05</v>
      </c>
      <c r="E39" s="49">
        <v>-7.392052E-05</v>
      </c>
      <c r="F39" s="49">
        <v>7.917463E-05</v>
      </c>
      <c r="G39" s="49">
        <v>0.001145263</v>
      </c>
    </row>
    <row r="40" spans="2:5" ht="12.75">
      <c r="B40" t="s">
        <v>46</v>
      </c>
      <c r="C40">
        <v>-0.003756</v>
      </c>
      <c r="D40" t="s">
        <v>47</v>
      </c>
      <c r="E40">
        <v>3.11729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3.82394125206359E-05</v>
      </c>
      <c r="C50">
        <f>-0.017/(C7*C7+C22*C22)*(C21*C22+C6*C7)</f>
        <v>-4.305551471773776E-05</v>
      </c>
      <c r="D50">
        <f>-0.017/(D7*D7+D22*D22)*(D21*D22+D6*D7)</f>
        <v>1.208410280199201E-05</v>
      </c>
      <c r="E50">
        <f>-0.017/(E7*E7+E22*E22)*(E21*E22+E6*E7)</f>
        <v>-0.00011261966578989685</v>
      </c>
      <c r="F50">
        <f>-0.017/(F7*F7+F22*F22)*(F21*F22+F6*F7)</f>
        <v>0.00021824268613891492</v>
      </c>
      <c r="G50">
        <f>(B50*B$4+C50*C$4+D50*D$4+E50*E$4+F50*F$4)/SUM(B$4:F$4)</f>
        <v>1.8171368341995623E-07</v>
      </c>
    </row>
    <row r="51" spans="1:7" ht="12.75">
      <c r="A51" t="s">
        <v>58</v>
      </c>
      <c r="B51">
        <f>-0.017/(B7*B7+B22*B22)*(B21*B7-B6*B22)</f>
        <v>0.0002203252062515699</v>
      </c>
      <c r="C51">
        <f>-0.017/(C7*C7+C22*C22)*(C21*C7-C6*C22)</f>
        <v>-3.895316885286696E-05</v>
      </c>
      <c r="D51">
        <f>-0.017/(D7*D7+D22*D22)*(D21*D7-D6*D22)</f>
        <v>-6.328159842657767E-05</v>
      </c>
      <c r="E51">
        <f>-0.017/(E7*E7+E22*E22)*(E21*E7-E6*E22)</f>
        <v>-7.392053181471553E-05</v>
      </c>
      <c r="F51">
        <f>-0.017/(F7*F7+F22*F22)*(F21*F7-F6*F22)</f>
        <v>7.917463359377846E-05</v>
      </c>
      <c r="G51">
        <f>(B51*B$4+C51*C$4+D51*D$4+E51*E$4+F51*F$4)/SUM(B$4:F$4)</f>
        <v>5.5947545587109204E-08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10000.111158189387</v>
      </c>
      <c r="C62">
        <f>C7+(2/0.017)*(C8*C50-C23*C51)</f>
        <v>9999.986609778301</v>
      </c>
      <c r="D62">
        <f>D7+(2/0.017)*(D8*D50-D23*D51)</f>
        <v>9999.968412525779</v>
      </c>
      <c r="E62">
        <f>E7+(2/0.017)*(E8*E50-E23*E51)</f>
        <v>10000.008872022245</v>
      </c>
      <c r="F62">
        <f>F7+(2/0.017)*(F8*F50-F23*F51)</f>
        <v>9999.85113252106</v>
      </c>
    </row>
    <row r="63" spans="1:6" ht="12.75">
      <c r="A63" t="s">
        <v>66</v>
      </c>
      <c r="B63">
        <f>B8+(3/0.017)*(B9*B50-B24*B51)</f>
        <v>-4.626094266335881</v>
      </c>
      <c r="C63">
        <f>C8+(3/0.017)*(C9*C50-C24*C51)</f>
        <v>-0.04867514443100424</v>
      </c>
      <c r="D63">
        <f>D8+(3/0.017)*(D9*D50-D24*D51)</f>
        <v>-2.6811377150233984</v>
      </c>
      <c r="E63">
        <f>E8+(3/0.017)*(E9*E50-E24*E51)</f>
        <v>-2.806122438863915</v>
      </c>
      <c r="F63">
        <f>F8+(3/0.017)*(F9*F50-F24*F51)</f>
        <v>-4.944986896606918</v>
      </c>
    </row>
    <row r="64" spans="1:6" ht="12.75">
      <c r="A64" t="s">
        <v>67</v>
      </c>
      <c r="B64">
        <f>B9+(4/0.017)*(B10*B50-B25*B51)</f>
        <v>0.4556125684131675</v>
      </c>
      <c r="C64">
        <f>C9+(4/0.017)*(C10*C50-C25*C51)</f>
        <v>0.10886608053430141</v>
      </c>
      <c r="D64">
        <f>D9+(4/0.017)*(D10*D50-D25*D51)</f>
        <v>-0.15167099051839122</v>
      </c>
      <c r="E64">
        <f>E9+(4/0.017)*(E10*E50-E25*E51)</f>
        <v>-0.5556295014827475</v>
      </c>
      <c r="F64">
        <f>F9+(4/0.017)*(F10*F50-F25*F51)</f>
        <v>-1.0924925177415281</v>
      </c>
    </row>
    <row r="65" spans="1:6" ht="12.75">
      <c r="A65" t="s">
        <v>68</v>
      </c>
      <c r="B65">
        <f>B10+(5/0.017)*(B11*B50-B26*B51)</f>
        <v>0.8988354486529476</v>
      </c>
      <c r="C65">
        <f>C10+(5/0.017)*(C11*C50-C26*C51)</f>
        <v>0.6885256905556485</v>
      </c>
      <c r="D65">
        <f>D10+(5/0.017)*(D11*D50-D26*D51)</f>
        <v>0.8114694373586842</v>
      </c>
      <c r="E65">
        <f>E10+(5/0.017)*(E11*E50-E26*E51)</f>
        <v>0.25449866779271757</v>
      </c>
      <c r="F65">
        <f>F10+(5/0.017)*(F11*F50-F26*F51)</f>
        <v>-0.9600515331091294</v>
      </c>
    </row>
    <row r="66" spans="1:6" ht="12.75">
      <c r="A66" t="s">
        <v>69</v>
      </c>
      <c r="B66">
        <f>B11+(6/0.017)*(B12*B50-B27*B51)</f>
        <v>2.389433000154733</v>
      </c>
      <c r="C66">
        <f>C11+(6/0.017)*(C12*C50-C27*C51)</f>
        <v>1.8043434570290864</v>
      </c>
      <c r="D66">
        <f>D11+(6/0.017)*(D12*D50-D27*D51)</f>
        <v>1.7074997240999792</v>
      </c>
      <c r="E66">
        <f>E11+(6/0.017)*(E12*E50-E27*E51)</f>
        <v>1.1218980679831454</v>
      </c>
      <c r="F66">
        <f>F11+(6/0.017)*(F12*F50-F27*F51)</f>
        <v>13.628080741499833</v>
      </c>
    </row>
    <row r="67" spans="1:6" ht="12.75">
      <c r="A67" t="s">
        <v>70</v>
      </c>
      <c r="B67">
        <f>B12+(7/0.017)*(B13*B50-B28*B51)</f>
        <v>-0.11965870990490451</v>
      </c>
      <c r="C67">
        <f>C12+(7/0.017)*(C13*C50-C28*C51)</f>
        <v>0.030975906811450758</v>
      </c>
      <c r="D67">
        <f>D12+(7/0.017)*(D13*D50-D28*D51)</f>
        <v>-0.09790209455674491</v>
      </c>
      <c r="E67">
        <f>E12+(7/0.017)*(E13*E50-E28*E51)</f>
        <v>-0.09359269123125591</v>
      </c>
      <c r="F67">
        <f>F12+(7/0.017)*(F13*F50-F28*F51)</f>
        <v>-0.44348395212939273</v>
      </c>
    </row>
    <row r="68" spans="1:6" ht="12.75">
      <c r="A68" t="s">
        <v>71</v>
      </c>
      <c r="B68">
        <f>B13+(8/0.017)*(B14*B50-B29*B51)</f>
        <v>0.1200132537712186</v>
      </c>
      <c r="C68">
        <f>C13+(8/0.017)*(C14*C50-C29*C51)</f>
        <v>0.067940963818171</v>
      </c>
      <c r="D68">
        <f>D13+(8/0.017)*(D14*D50-D29*D51)</f>
        <v>-0.02511598269998315</v>
      </c>
      <c r="E68">
        <f>E13+(8/0.017)*(E14*E50-E29*E51)</f>
        <v>-0.18334209257663764</v>
      </c>
      <c r="F68">
        <f>F13+(8/0.017)*(F14*F50-F29*F51)</f>
        <v>-0.25833537907570686</v>
      </c>
    </row>
    <row r="69" spans="1:6" ht="12.75">
      <c r="A69" t="s">
        <v>72</v>
      </c>
      <c r="B69">
        <f>B14+(9/0.017)*(B15*B50-B30*B51)</f>
        <v>-0.02345877718981132</v>
      </c>
      <c r="C69">
        <f>C14+(9/0.017)*(C15*C50-C30*C51)</f>
        <v>0.10202748498226565</v>
      </c>
      <c r="D69">
        <f>D14+(9/0.017)*(D15*D50-D30*D51)</f>
        <v>0.013377548354282733</v>
      </c>
      <c r="E69">
        <f>E14+(9/0.017)*(E15*E50-E30*E51)</f>
        <v>0.026336824702367846</v>
      </c>
      <c r="F69">
        <f>F14+(9/0.017)*(F15*F50-F30*F51)</f>
        <v>0.05480508866677436</v>
      </c>
    </row>
    <row r="70" spans="1:6" ht="12.75">
      <c r="A70" t="s">
        <v>73</v>
      </c>
      <c r="B70">
        <f>B15+(10/0.017)*(B16*B50-B31*B51)</f>
        <v>-0.42308774694058354</v>
      </c>
      <c r="C70">
        <f>C15+(10/0.017)*(C16*C50-C31*C51)</f>
        <v>-0.14698769689896993</v>
      </c>
      <c r="D70">
        <f>D15+(10/0.017)*(D16*D50-D31*D51)</f>
        <v>-0.14609399729225978</v>
      </c>
      <c r="E70">
        <f>E15+(10/0.017)*(E16*E50-E31*E51)</f>
        <v>-0.20529100766382777</v>
      </c>
      <c r="F70">
        <f>F15+(10/0.017)*(F16*F50-F31*F51)</f>
        <v>-0.43238257879183034</v>
      </c>
    </row>
    <row r="71" spans="1:6" ht="12.75">
      <c r="A71" t="s">
        <v>74</v>
      </c>
      <c r="B71">
        <f>B16+(11/0.017)*(B17*B50-B32*B51)</f>
        <v>0.003539199541214984</v>
      </c>
      <c r="C71">
        <f>C16+(11/0.017)*(C17*C50-C32*C51)</f>
        <v>-0.0207279287579512</v>
      </c>
      <c r="D71">
        <f>D16+(11/0.017)*(D17*D50-D32*D51)</f>
        <v>-0.022719131823843323</v>
      </c>
      <c r="E71">
        <f>E16+(11/0.017)*(E17*E50-E32*E51)</f>
        <v>-0.005394598422675125</v>
      </c>
      <c r="F71">
        <f>F16+(11/0.017)*(F17*F50-F32*F51)</f>
        <v>-0.028092218431739976</v>
      </c>
    </row>
    <row r="72" spans="1:6" ht="12.75">
      <c r="A72" t="s">
        <v>75</v>
      </c>
      <c r="B72">
        <f>B17+(12/0.017)*(B18*B50-B33*B51)</f>
        <v>-0.07692227415954489</v>
      </c>
      <c r="C72">
        <f>C17+(12/0.017)*(C18*C50-C33*C51)</f>
        <v>-0.036325264701078816</v>
      </c>
      <c r="D72">
        <f>D17+(12/0.017)*(D18*D50-D33*D51)</f>
        <v>-0.040117318933951714</v>
      </c>
      <c r="E72">
        <f>E17+(12/0.017)*(E18*E50-E33*E51)</f>
        <v>-0.03701219916176861</v>
      </c>
      <c r="F72">
        <f>F17+(12/0.017)*(F18*F50-F33*F51)</f>
        <v>-0.05325929348328612</v>
      </c>
    </row>
    <row r="73" spans="1:6" ht="12.75">
      <c r="A73" t="s">
        <v>76</v>
      </c>
      <c r="B73">
        <f>B18+(13/0.017)*(B19*B50-B34*B51)</f>
        <v>0.023622313324416944</v>
      </c>
      <c r="C73">
        <f>C18+(13/0.017)*(C19*C50-C34*C51)</f>
        <v>0.03306454564099365</v>
      </c>
      <c r="D73">
        <f>D18+(13/0.017)*(D19*D50-D34*D51)</f>
        <v>0.027328153664726455</v>
      </c>
      <c r="E73">
        <f>E18+(13/0.017)*(E19*E50-E34*E51)</f>
        <v>0.0394000735544871</v>
      </c>
      <c r="F73">
        <f>F18+(13/0.017)*(F19*F50-F34*F51)</f>
        <v>0.009139732747164762</v>
      </c>
    </row>
    <row r="74" spans="1:6" ht="12.75">
      <c r="A74" t="s">
        <v>77</v>
      </c>
      <c r="B74">
        <f>B19+(14/0.017)*(B20*B50-B35*B51)</f>
        <v>-0.20885858718068828</v>
      </c>
      <c r="C74">
        <f>C19+(14/0.017)*(C20*C50-C35*C51)</f>
        <v>-0.19019792721762666</v>
      </c>
      <c r="D74">
        <f>D19+(14/0.017)*(D20*D50-D35*D51)</f>
        <v>-0.19621938297422137</v>
      </c>
      <c r="E74">
        <f>E19+(14/0.017)*(E20*E50-E35*E51)</f>
        <v>-0.18633148043800196</v>
      </c>
      <c r="F74">
        <f>F19+(14/0.017)*(F20*F50-F35*F51)</f>
        <v>-0.1405856302460053</v>
      </c>
    </row>
    <row r="75" spans="1:6" ht="12.75">
      <c r="A75" t="s">
        <v>78</v>
      </c>
      <c r="B75" s="49">
        <f>B20</f>
        <v>-0.005067576</v>
      </c>
      <c r="C75" s="49">
        <f>C20</f>
        <v>-0.003701846</v>
      </c>
      <c r="D75" s="49">
        <f>D20</f>
        <v>-0.004591957</v>
      </c>
      <c r="E75" s="49">
        <f>E20</f>
        <v>-0.002958639</v>
      </c>
      <c r="F75" s="49">
        <f>F20</f>
        <v>-0.0002480323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79.49237888642173</v>
      </c>
      <c r="C82">
        <f>C22+(2/0.017)*(C8*C51+C23*C50)</f>
        <v>41.52909682952414</v>
      </c>
      <c r="D82">
        <f>D22+(2/0.017)*(D8*D51+D23*D50)</f>
        <v>-1.899237751868672</v>
      </c>
      <c r="E82">
        <f>E22+(2/0.017)*(E8*E51+E23*E50)</f>
        <v>-48.07290474619798</v>
      </c>
      <c r="F82">
        <f>F22+(2/0.017)*(F8*F51+F23*F50)</f>
        <v>-75.2297952116184</v>
      </c>
    </row>
    <row r="83" spans="1:6" ht="12.75">
      <c r="A83" t="s">
        <v>81</v>
      </c>
      <c r="B83">
        <f>B23+(3/0.017)*(B9*B51+B24*B50)</f>
        <v>-5.120762589677818</v>
      </c>
      <c r="C83">
        <f>C23+(3/0.017)*(C9*C51+C24*C50)</f>
        <v>-2.9603576841539843</v>
      </c>
      <c r="D83">
        <f>D23+(3/0.017)*(D9*D51+D24*D50)</f>
        <v>-3.737253782305819</v>
      </c>
      <c r="E83">
        <f>E23+(3/0.017)*(E9*E51+E24*E50)</f>
        <v>-3.2392813890576226</v>
      </c>
      <c r="F83">
        <f>F23+(3/0.017)*(F9*F51+F24*F50)</f>
        <v>2.413606004284306</v>
      </c>
    </row>
    <row r="84" spans="1:6" ht="12.75">
      <c r="A84" t="s">
        <v>82</v>
      </c>
      <c r="B84">
        <f>B24+(4/0.017)*(B10*B51+B25*B50)</f>
        <v>-3.278344928958582</v>
      </c>
      <c r="C84">
        <f>C24+(4/0.017)*(C10*C51+C25*C50)</f>
        <v>-0.9973564085452332</v>
      </c>
      <c r="D84">
        <f>D24+(4/0.017)*(D10*D51+D25*D50)</f>
        <v>-1.873326490267385</v>
      </c>
      <c r="E84">
        <f>E24+(4/0.017)*(E10*E51+E25*E50)</f>
        <v>-0.6334047709305453</v>
      </c>
      <c r="F84">
        <f>F24+(4/0.017)*(F10*F51+F25*F50)</f>
        <v>-0.5420484052719429</v>
      </c>
    </row>
    <row r="85" spans="1:6" ht="12.75">
      <c r="A85" t="s">
        <v>83</v>
      </c>
      <c r="B85">
        <f>B25+(5/0.017)*(B11*B51+B26*B50)</f>
        <v>-0.6629793577480964</v>
      </c>
      <c r="C85">
        <f>C25+(5/0.017)*(C11*C51+C26*C50)</f>
        <v>-0.6189072440022667</v>
      </c>
      <c r="D85">
        <f>D25+(5/0.017)*(D11*D51+D26*D50)</f>
        <v>-0.8299361209870622</v>
      </c>
      <c r="E85">
        <f>E25+(5/0.017)*(E11*E51+E26*E50)</f>
        <v>-0.1730701465466073</v>
      </c>
      <c r="F85">
        <f>F25+(5/0.017)*(F11*F51+F26*F50)</f>
        <v>-1.1721131258073951</v>
      </c>
    </row>
    <row r="86" spans="1:6" ht="12.75">
      <c r="A86" t="s">
        <v>84</v>
      </c>
      <c r="B86">
        <f>B26+(6/0.017)*(B12*B51+B27*B50)</f>
        <v>-0.17437674382408105</v>
      </c>
      <c r="C86">
        <f>C26+(6/0.017)*(C12*C51+C27*C50)</f>
        <v>0.3276949845281589</v>
      </c>
      <c r="D86">
        <f>D26+(6/0.017)*(D12*D51+D27*D50)</f>
        <v>-0.02172620470321663</v>
      </c>
      <c r="E86">
        <f>E26+(6/0.017)*(E12*E51+E27*E50)</f>
        <v>0.02866885225922879</v>
      </c>
      <c r="F86">
        <f>F26+(6/0.017)*(F12*F51+F27*F50)</f>
        <v>2.083354688742233</v>
      </c>
    </row>
    <row r="87" spans="1:6" ht="12.75">
      <c r="A87" t="s">
        <v>85</v>
      </c>
      <c r="B87">
        <f>B27+(7/0.017)*(B13*B51+B28*B50)</f>
        <v>-0.3100438282594878</v>
      </c>
      <c r="C87">
        <f>C27+(7/0.017)*(C13*C51+C28*C50)</f>
        <v>-0.350428779554848</v>
      </c>
      <c r="D87">
        <f>D27+(7/0.017)*(D13*D51+D28*D50)</f>
        <v>0.1524063365094924</v>
      </c>
      <c r="E87">
        <f>E27+(7/0.017)*(E13*E51+E28*E50)</f>
        <v>0.06381496519544728</v>
      </c>
      <c r="F87">
        <f>F27+(7/0.017)*(F13*F51+F28*F50)</f>
        <v>0.3389062502682759</v>
      </c>
    </row>
    <row r="88" spans="1:6" ht="12.75">
      <c r="A88" t="s">
        <v>86</v>
      </c>
      <c r="B88">
        <f>B28+(8/0.017)*(B14*B51+B29*B50)</f>
        <v>-0.34856961958729243</v>
      </c>
      <c r="C88">
        <f>C28+(8/0.017)*(C14*C51+C29*C50)</f>
        <v>-0.3579763744216929</v>
      </c>
      <c r="D88">
        <f>D28+(8/0.017)*(D14*D51+D29*D50)</f>
        <v>-0.3098766422514992</v>
      </c>
      <c r="E88">
        <f>E28+(8/0.017)*(E14*E51+E29*E50)</f>
        <v>-0.340741950426684</v>
      </c>
      <c r="F88">
        <f>F28+(8/0.017)*(F14*F51+F29*F50)</f>
        <v>-0.3231947932759866</v>
      </c>
    </row>
    <row r="89" spans="1:6" ht="12.75">
      <c r="A89" t="s">
        <v>87</v>
      </c>
      <c r="B89">
        <f>B29+(9/0.017)*(B15*B51+B30*B50)</f>
        <v>0.01832665936404275</v>
      </c>
      <c r="C89">
        <f>C29+(9/0.017)*(C15*C51+C30*C50)</f>
        <v>-0.00017219808014119764</v>
      </c>
      <c r="D89">
        <f>D29+(9/0.017)*(D15*D51+D30*D50)</f>
        <v>-0.10351765227367374</v>
      </c>
      <c r="E89">
        <f>E29+(9/0.017)*(E15*E51+E30*E50)</f>
        <v>-0.06514735897176464</v>
      </c>
      <c r="F89">
        <f>F29+(9/0.017)*(F15*F51+F30*F50)</f>
        <v>-0.10010204256114852</v>
      </c>
    </row>
    <row r="90" spans="1:6" ht="12.75">
      <c r="A90" t="s">
        <v>88</v>
      </c>
      <c r="B90">
        <f>B30+(10/0.017)*(B16*B51+B31*B50)</f>
        <v>0.017596495246897152</v>
      </c>
      <c r="C90">
        <f>C30+(10/0.017)*(C16*C51+C31*C50)</f>
        <v>0.036767191396512425</v>
      </c>
      <c r="D90">
        <f>D30+(10/0.017)*(D16*D51+D31*D50)</f>
        <v>0.007909150335194808</v>
      </c>
      <c r="E90">
        <f>E30+(10/0.017)*(E16*E51+E31*E50)</f>
        <v>-0.019462730746003173</v>
      </c>
      <c r="F90">
        <f>F30+(10/0.017)*(F16*F51+F31*F50)</f>
        <v>0.34874590528596444</v>
      </c>
    </row>
    <row r="91" spans="1:6" ht="12.75">
      <c r="A91" t="s">
        <v>89</v>
      </c>
      <c r="B91">
        <f>B31+(11/0.017)*(B17*B51+B32*B50)</f>
        <v>-0.023714194571806256</v>
      </c>
      <c r="C91">
        <f>C31+(11/0.017)*(C17*C51+C32*C50)</f>
        <v>-0.029495724967637336</v>
      </c>
      <c r="D91">
        <f>D31+(11/0.017)*(D17*D51+D32*D50)</f>
        <v>0.01657906939115754</v>
      </c>
      <c r="E91">
        <f>E31+(11/0.017)*(E17*E51+E32*E50)</f>
        <v>0.0045023540775495285</v>
      </c>
      <c r="F91">
        <f>F31+(11/0.017)*(F17*F51+F32*F50)</f>
        <v>0.008032245205098779</v>
      </c>
    </row>
    <row r="92" spans="1:6" ht="12.75">
      <c r="A92" t="s">
        <v>90</v>
      </c>
      <c r="B92">
        <f>B32+(12/0.017)*(B18*B51+B33*B50)</f>
        <v>0.00340630445206639</v>
      </c>
      <c r="C92">
        <f>C32+(12/0.017)*(C18*C51+C33*C50)</f>
        <v>-0.04557713077484788</v>
      </c>
      <c r="D92">
        <f>D32+(12/0.017)*(D18*D51+D33*D50)</f>
        <v>-0.012840551365914263</v>
      </c>
      <c r="E92">
        <f>E32+(12/0.017)*(E18*E51+E33*E50)</f>
        <v>-0.042647649745235466</v>
      </c>
      <c r="F92">
        <f>F32+(12/0.017)*(F18*F51+F33*F50)</f>
        <v>-0.01853063146753489</v>
      </c>
    </row>
    <row r="93" spans="1:6" ht="12.75">
      <c r="A93" t="s">
        <v>91</v>
      </c>
      <c r="B93">
        <f>B33+(13/0.017)*(B19*B51+B34*B50)</f>
        <v>0.12627400296137967</v>
      </c>
      <c r="C93">
        <f>C33+(13/0.017)*(C19*C51+C34*C50)</f>
        <v>0.1118085707901004</v>
      </c>
      <c r="D93">
        <f>D33+(13/0.017)*(D19*D51+D34*D50)</f>
        <v>0.11799486483282585</v>
      </c>
      <c r="E93">
        <f>E33+(13/0.017)*(E19*E51+E34*E50)</f>
        <v>0.1142524039815622</v>
      </c>
      <c r="F93">
        <f>F33+(13/0.017)*(F19*F51+F34*F50)</f>
        <v>0.07432152665976581</v>
      </c>
    </row>
    <row r="94" spans="1:6" ht="12.75">
      <c r="A94" t="s">
        <v>92</v>
      </c>
      <c r="B94">
        <f>B34+(14/0.017)*(B20*B51+B35*B50)</f>
        <v>-0.023227915026000336</v>
      </c>
      <c r="C94">
        <f>C34+(14/0.017)*(C20*C51+C35*C50)</f>
        <v>-0.010704346561808454</v>
      </c>
      <c r="D94">
        <f>D34+(14/0.017)*(D20*D51+D35*D50)</f>
        <v>-0.0013134169115325322</v>
      </c>
      <c r="E94">
        <f>E34+(14/0.017)*(E20*E51+E35*E50)</f>
        <v>0.008236583700075932</v>
      </c>
      <c r="F94">
        <f>F34+(14/0.017)*(F20*F51+F35*F50)</f>
        <v>-0.028207592677974628</v>
      </c>
    </row>
    <row r="95" spans="1:6" ht="12.75">
      <c r="A95" t="s">
        <v>93</v>
      </c>
      <c r="B95" s="49">
        <f>B35</f>
        <v>2.97762E-05</v>
      </c>
      <c r="C95" s="49">
        <f>C35</f>
        <v>0.002594047</v>
      </c>
      <c r="D95" s="49">
        <f>D35</f>
        <v>-0.007155155</v>
      </c>
      <c r="E95" s="49">
        <f>E35</f>
        <v>-0.008265711</v>
      </c>
      <c r="F95" s="49">
        <f>F35</f>
        <v>0.0007768333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-4.626042844081224</v>
      </c>
      <c r="C103">
        <f>C63*10000/C62</f>
        <v>-0.04867520960818903</v>
      </c>
      <c r="D103">
        <f>D63*10000/D62</f>
        <v>-2.6811461840869955</v>
      </c>
      <c r="E103">
        <f>E63*10000/E62</f>
        <v>-2.806119949268054</v>
      </c>
      <c r="F103">
        <f>F63*10000/F62</f>
        <v>-4.945060512476087</v>
      </c>
      <c r="G103">
        <f>AVERAGE(C103:E103)</f>
        <v>-1.8453137809877462</v>
      </c>
      <c r="H103">
        <f>STDEV(C103:E103)</f>
        <v>1.5571888863020007</v>
      </c>
      <c r="I103">
        <f>(B103*B4+C103*C4+D103*D4+E103*E4+F103*F4)/SUM(B4:F4)</f>
        <v>-2.661856175044557</v>
      </c>
      <c r="K103">
        <f>(LN(H103)+LN(H123))/2-LN(K114*K115^3)</f>
        <v>-4.12336262669671</v>
      </c>
    </row>
    <row r="104" spans="1:11" ht="12.75">
      <c r="A104" t="s">
        <v>67</v>
      </c>
      <c r="B104">
        <f>B64*10000/B62</f>
        <v>0.4556075039626464</v>
      </c>
      <c r="C104">
        <f>C64*10000/C62</f>
        <v>0.10886622630859198</v>
      </c>
      <c r="D104">
        <f>D64*10000/D62</f>
        <v>-0.15167146961025485</v>
      </c>
      <c r="E104">
        <f>E64*10000/E62</f>
        <v>-0.5556290085274551</v>
      </c>
      <c r="F104">
        <f>F64*10000/F62</f>
        <v>-1.0925087816443324</v>
      </c>
      <c r="G104">
        <f>AVERAGE(C104:E104)</f>
        <v>-0.19947808394303934</v>
      </c>
      <c r="H104">
        <f>STDEV(C104:E104)</f>
        <v>0.3348172390430726</v>
      </c>
      <c r="I104">
        <f>(B104*B4+C104*C4+D104*D4+E104*E4+F104*F4)/SUM(B4:F4)</f>
        <v>-0.22431256048653836</v>
      </c>
      <c r="K104">
        <f>(LN(H104)+LN(H124))/2-LN(K114*K115^4)</f>
        <v>-4.059548701573724</v>
      </c>
    </row>
    <row r="105" spans="1:11" ht="12.75">
      <c r="A105" t="s">
        <v>68</v>
      </c>
      <c r="B105">
        <f>B65*10000/B62</f>
        <v>0.8988254574719049</v>
      </c>
      <c r="C105">
        <f>C65*10000/C62</f>
        <v>0.6885266125080471</v>
      </c>
      <c r="D105">
        <f>D65*10000/D62</f>
        <v>0.8114720005937741</v>
      </c>
      <c r="E105">
        <f>E65*10000/E62</f>
        <v>0.2544984420011337</v>
      </c>
      <c r="F105">
        <f>F65*10000/F62</f>
        <v>-0.9600658253670332</v>
      </c>
      <c r="G105">
        <f>AVERAGE(C105:E105)</f>
        <v>0.5848323517009849</v>
      </c>
      <c r="H105">
        <f>STDEV(C105:E105)</f>
        <v>0.2926076913481251</v>
      </c>
      <c r="I105">
        <f>(B105*B4+C105*C4+D105*D4+E105*E4+F105*F4)/SUM(B4:F4)</f>
        <v>0.42347246924359394</v>
      </c>
      <c r="K105">
        <f>(LN(H105)+LN(H125))/2-LN(K114*K115^5)</f>
        <v>-3.8566672935042248</v>
      </c>
    </row>
    <row r="106" spans="1:11" ht="12.75">
      <c r="A106" t="s">
        <v>69</v>
      </c>
      <c r="B106">
        <f>B66*10000/B62</f>
        <v>2.3894064399453754</v>
      </c>
      <c r="C106">
        <f>C66*10000/C62</f>
        <v>1.8043458730882127</v>
      </c>
      <c r="D106">
        <f>D66*10000/D62</f>
        <v>1.7075051176773681</v>
      </c>
      <c r="E106">
        <f>E66*10000/E62</f>
        <v>1.121897072633567</v>
      </c>
      <c r="F106">
        <f>F66*10000/F62</f>
        <v>13.628283622322346</v>
      </c>
      <c r="G106">
        <f>AVERAGE(C106:E106)</f>
        <v>1.544582687799716</v>
      </c>
      <c r="H106">
        <f>STDEV(C106:E106)</f>
        <v>0.369245013410371</v>
      </c>
      <c r="I106">
        <f>(B106*B4+C106*C4+D106*D4+E106*E4+F106*F4)/SUM(B4:F4)</f>
        <v>3.283540586507665</v>
      </c>
      <c r="K106">
        <f>(LN(H106)+LN(H126))/2-LN(K114*K115^6)</f>
        <v>-3.436083197017874</v>
      </c>
    </row>
    <row r="107" spans="1:11" ht="12.75">
      <c r="A107" t="s">
        <v>70</v>
      </c>
      <c r="B107">
        <f>B67*10000/B62</f>
        <v>-0.1196573798151358</v>
      </c>
      <c r="C107">
        <f>C67*10000/C62</f>
        <v>0.030975948288932246</v>
      </c>
      <c r="D107">
        <f>D67*10000/D62</f>
        <v>-0.09790240380571054</v>
      </c>
      <c r="E107">
        <f>E67*10000/E62</f>
        <v>-0.09359260819568573</v>
      </c>
      <c r="F107">
        <f>F67*10000/F62</f>
        <v>-0.44349055426146744</v>
      </c>
      <c r="G107">
        <f>AVERAGE(C107:E107)</f>
        <v>-0.05350635457082134</v>
      </c>
      <c r="H107">
        <f>STDEV(C107:E107)</f>
        <v>0.0731955477260427</v>
      </c>
      <c r="I107">
        <f>(B107*B4+C107*C4+D107*D4+E107*E4+F107*F4)/SUM(B4:F4)</f>
        <v>-0.11524535726462727</v>
      </c>
      <c r="K107">
        <f>(LN(H107)+LN(H127))/2-LN(K114*K115^7)</f>
        <v>-3.478213425012407</v>
      </c>
    </row>
    <row r="108" spans="1:9" ht="12.75">
      <c r="A108" t="s">
        <v>71</v>
      </c>
      <c r="B108">
        <f>B68*10000/B62</f>
        <v>0.12001191974044827</v>
      </c>
      <c r="C108">
        <f>C68*10000/C62</f>
        <v>0.0679410547927496</v>
      </c>
      <c r="D108">
        <f>D68*10000/D62</f>
        <v>-0.025116062035279357</v>
      </c>
      <c r="E108">
        <f>E68*10000/E62</f>
        <v>-0.18334192991526957</v>
      </c>
      <c r="F108">
        <f>F68*10000/F62</f>
        <v>-0.25833922490661915</v>
      </c>
      <c r="G108">
        <f>AVERAGE(C108:E108)</f>
        <v>-0.04683897905259978</v>
      </c>
      <c r="H108">
        <f>STDEV(C108:E108)</f>
        <v>0.12704211287501752</v>
      </c>
      <c r="I108">
        <f>(B108*B4+C108*C4+D108*D4+E108*E4+F108*F4)/SUM(B4:F4)</f>
        <v>-0.051029992941207726</v>
      </c>
    </row>
    <row r="109" spans="1:9" ht="12.75">
      <c r="A109" t="s">
        <v>72</v>
      </c>
      <c r="B109">
        <f>B69*10000/B62</f>
        <v>-0.023458516429190123</v>
      </c>
      <c r="C109">
        <f>C69*10000/C62</f>
        <v>0.10202762159951291</v>
      </c>
      <c r="D109">
        <f>D69*10000/D62</f>
        <v>0.013377590610712586</v>
      </c>
      <c r="E109">
        <f>E69*10000/E62</f>
        <v>0.026336801336299114</v>
      </c>
      <c r="F109">
        <f>F69*10000/F62</f>
        <v>0.054805904548458476</v>
      </c>
      <c r="G109">
        <f>AVERAGE(C109:E109)</f>
        <v>0.04724733784884153</v>
      </c>
      <c r="H109">
        <f>STDEV(C109:E109)</f>
        <v>0.04788157162740789</v>
      </c>
      <c r="I109">
        <f>(B109*B4+C109*C4+D109*D4+E109*E4+F109*F4)/SUM(B4:F4)</f>
        <v>0.03804360407555806</v>
      </c>
    </row>
    <row r="110" spans="1:11" ht="12.75">
      <c r="A110" t="s">
        <v>73</v>
      </c>
      <c r="B110">
        <f>B70*10000/B62</f>
        <v>-0.4230830440260701</v>
      </c>
      <c r="C110">
        <f>C70*10000/C62</f>
        <v>-0.1469878937190183</v>
      </c>
      <c r="D110">
        <f>D70*10000/D62</f>
        <v>-0.1460944587677548</v>
      </c>
      <c r="E110">
        <f>E70*10000/E62</f>
        <v>-0.20529082552935068</v>
      </c>
      <c r="F110">
        <f>F70*10000/F62</f>
        <v>-0.4323890156580986</v>
      </c>
      <c r="G110">
        <f>AVERAGE(C110:E110)</f>
        <v>-0.16612439267204124</v>
      </c>
      <c r="H110">
        <f>STDEV(C110:E110)</f>
        <v>0.033922067354122606</v>
      </c>
      <c r="I110">
        <f>(B110*B4+C110*C4+D110*D4+E110*E4+F110*F4)/SUM(B4:F4)</f>
        <v>-0.2388854447349715</v>
      </c>
      <c r="K110">
        <f>EXP(AVERAGE(K103:K107))</f>
        <v>0.02257809594274599</v>
      </c>
    </row>
    <row r="111" spans="1:9" ht="12.75">
      <c r="A111" t="s">
        <v>74</v>
      </c>
      <c r="B111">
        <f>B71*10000/B62</f>
        <v>0.0035391602005509994</v>
      </c>
      <c r="C111">
        <f>C71*10000/C62</f>
        <v>-0.02072795651314451</v>
      </c>
      <c r="D111">
        <f>D71*10000/D62</f>
        <v>-0.02271920358806909</v>
      </c>
      <c r="E111">
        <f>E71*10000/E62</f>
        <v>-0.0053945936365796514</v>
      </c>
      <c r="F111">
        <f>F71*10000/F62</f>
        <v>-0.028092636639739307</v>
      </c>
      <c r="G111">
        <f>AVERAGE(C111:E111)</f>
        <v>-0.01628058457926442</v>
      </c>
      <c r="H111">
        <f>STDEV(C111:E111)</f>
        <v>0.00947997180014318</v>
      </c>
      <c r="I111">
        <f>(B111*B4+C111*C4+D111*D4+E111*E4+F111*F4)/SUM(B4:F4)</f>
        <v>-0.014996674376347408</v>
      </c>
    </row>
    <row r="112" spans="1:9" ht="12.75">
      <c r="A112" t="s">
        <v>75</v>
      </c>
      <c r="B112">
        <f>B72*10000/B62</f>
        <v>-0.0769214191149775</v>
      </c>
      <c r="C112">
        <f>C72*10000/C62</f>
        <v>-0.036325313341478704</v>
      </c>
      <c r="D112">
        <f>D72*10000/D62</f>
        <v>-0.040117445654829754</v>
      </c>
      <c r="E112">
        <f>E72*10000/E62</f>
        <v>-0.037012166324492314</v>
      </c>
      <c r="F112">
        <f>F72*10000/F62</f>
        <v>-0.05326008635276446</v>
      </c>
      <c r="G112">
        <f>AVERAGE(C112:E112)</f>
        <v>-0.03781830844026692</v>
      </c>
      <c r="H112">
        <f>STDEV(C112:E112)</f>
        <v>0.0020205112480780932</v>
      </c>
      <c r="I112">
        <f>(B112*B4+C112*C4+D112*D4+E112*E4+F112*F4)/SUM(B4:F4)</f>
        <v>-0.04553494901188747</v>
      </c>
    </row>
    <row r="113" spans="1:9" ht="12.75">
      <c r="A113" t="s">
        <v>76</v>
      </c>
      <c r="B113">
        <f>B73*10000/B62</f>
        <v>0.02362205074597789</v>
      </c>
      <c r="C113">
        <f>C73*10000/C62</f>
        <v>0.03306458991521258</v>
      </c>
      <c r="D113">
        <f>D73*10000/D62</f>
        <v>0.027328239987734065</v>
      </c>
      <c r="E113">
        <f>E73*10000/E62</f>
        <v>0.03940003859868521</v>
      </c>
      <c r="F113">
        <f>F73*10000/F62</f>
        <v>0.009139868810087522</v>
      </c>
      <c r="G113">
        <f>AVERAGE(C113:E113)</f>
        <v>0.03326428950054395</v>
      </c>
      <c r="H113">
        <f>STDEV(C113:E113)</f>
        <v>0.0060383764679859744</v>
      </c>
      <c r="I113">
        <f>(B113*B4+C113*C4+D113*D4+E113*E4+F113*F4)/SUM(B4:F4)</f>
        <v>0.02864330119647325</v>
      </c>
    </row>
    <row r="114" spans="1:11" ht="12.75">
      <c r="A114" t="s">
        <v>77</v>
      </c>
      <c r="B114">
        <f>B74*10000/B62</f>
        <v>-0.20885626557225598</v>
      </c>
      <c r="C114">
        <f>C74*10000/C62</f>
        <v>-0.19019818189720888</v>
      </c>
      <c r="D114">
        <f>D74*10000/D62</f>
        <v>-0.19622000278364932</v>
      </c>
      <c r="E114">
        <f>E74*10000/E62</f>
        <v>-0.1863313151244447</v>
      </c>
      <c r="F114">
        <f>F74*10000/F62</f>
        <v>-0.14058772313999665</v>
      </c>
      <c r="G114">
        <f>AVERAGE(C114:E114)</f>
        <v>-0.19091649993510096</v>
      </c>
      <c r="H114">
        <f>STDEV(C114:E114)</f>
        <v>0.004983324343047748</v>
      </c>
      <c r="I114">
        <f>(B114*B4+C114*C4+D114*D4+E114*E4+F114*F4)/SUM(B4:F4)</f>
        <v>-0.1867741730743272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-0.005067519670368875</v>
      </c>
      <c r="C115">
        <f>C75*10000/C62</f>
        <v>-0.0037018509568605006</v>
      </c>
      <c r="D115">
        <f>D75*10000/D62</f>
        <v>-0.004591971504878153</v>
      </c>
      <c r="E115">
        <f>E75*10000/E62</f>
        <v>-0.0029586363750912265</v>
      </c>
      <c r="F115">
        <f>F75*10000/F62</f>
        <v>-0.00024803599244928824</v>
      </c>
      <c r="G115">
        <f>AVERAGE(C115:E115)</f>
        <v>-0.0037508196122766264</v>
      </c>
      <c r="H115">
        <f>STDEV(C115:E115)</f>
        <v>0.0008177679123436975</v>
      </c>
      <c r="I115">
        <f>(B115*B4+C115*C4+D115*D4+E115*E4+F115*F4)/SUM(B4:F4)</f>
        <v>-0.0034723363428264724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79.49149527335311</v>
      </c>
      <c r="C122">
        <f>C82*10000/C62</f>
        <v>41.52915243797995</v>
      </c>
      <c r="D122">
        <f>D82*10000/D62</f>
        <v>-1.8992437510999747</v>
      </c>
      <c r="E122">
        <f>E82*10000/E62</f>
        <v>-48.07286209584779</v>
      </c>
      <c r="F122">
        <f>F82*10000/F62</f>
        <v>-75.23091515528614</v>
      </c>
      <c r="G122">
        <f>AVERAGE(C122:E122)</f>
        <v>-2.81431780298927</v>
      </c>
      <c r="H122">
        <f>STDEV(C122:E122)</f>
        <v>44.80801571728434</v>
      </c>
      <c r="I122">
        <f>(B122*B4+C122*C4+D122*D4+E122*E4+F122*F4)/SUM(B4:F4)</f>
        <v>-0.6107098503100301</v>
      </c>
    </row>
    <row r="123" spans="1:9" ht="12.75">
      <c r="A123" t="s">
        <v>81</v>
      </c>
      <c r="B123">
        <f>B83*10000/B62</f>
        <v>-5.120705668840764</v>
      </c>
      <c r="C123">
        <f>C83*10000/C62</f>
        <v>-2.960361648143862</v>
      </c>
      <c r="D123">
        <f>D83*10000/D62</f>
        <v>-3.737265587383859</v>
      </c>
      <c r="E123">
        <f>E83*10000/E62</f>
        <v>-3.2392785151625185</v>
      </c>
      <c r="F123">
        <f>F83*10000/F62</f>
        <v>2.413641935563307</v>
      </c>
      <c r="G123">
        <f>AVERAGE(C123:E123)</f>
        <v>-3.3123019168967467</v>
      </c>
      <c r="H123">
        <f>STDEV(C123:E123)</f>
        <v>0.39356606256419735</v>
      </c>
      <c r="I123">
        <f>(B123*B4+C123*C4+D123*D4+E123*E4+F123*F4)/SUM(B4:F4)</f>
        <v>-2.80742343834987</v>
      </c>
    </row>
    <row r="124" spans="1:9" ht="12.75">
      <c r="A124" t="s">
        <v>82</v>
      </c>
      <c r="B124">
        <f>B84*10000/B62</f>
        <v>-3.2783084878750053</v>
      </c>
      <c r="C124">
        <f>C84*10000/C62</f>
        <v>-0.9973577440293637</v>
      </c>
      <c r="D124">
        <f>D84*10000/D62</f>
        <v>-1.8733324076512985</v>
      </c>
      <c r="E124">
        <f>E84*10000/E62</f>
        <v>-0.633404208972922</v>
      </c>
      <c r="F124">
        <f>F84*10000/F62</f>
        <v>-0.5420564747300264</v>
      </c>
      <c r="G124">
        <f>AVERAGE(C124:E124)</f>
        <v>-1.1680314535511949</v>
      </c>
      <c r="H124">
        <f>STDEV(C124:E124)</f>
        <v>0.6373402708215663</v>
      </c>
      <c r="I124">
        <f>(B124*B4+C124*C4+D124*D4+E124*E4+F124*F4)/SUM(B4:F4)</f>
        <v>-1.38917019027442</v>
      </c>
    </row>
    <row r="125" spans="1:9" ht="12.75">
      <c r="A125" t="s">
        <v>83</v>
      </c>
      <c r="B125">
        <f>B85*10000/B62</f>
        <v>-0.6629719882715133</v>
      </c>
      <c r="C125">
        <f>C85*10000/C62</f>
        <v>-0.6189080727338973</v>
      </c>
      <c r="D125">
        <f>D85*10000/D62</f>
        <v>-0.8299387425539257</v>
      </c>
      <c r="E125">
        <f>E85*10000/E62</f>
        <v>-0.17306999299852452</v>
      </c>
      <c r="F125">
        <f>F85*10000/F62</f>
        <v>-1.1721305750197641</v>
      </c>
      <c r="G125">
        <f>AVERAGE(C125:E125)</f>
        <v>-0.5406389360954492</v>
      </c>
      <c r="H125">
        <f>STDEV(C125:E125)</f>
        <v>0.33535605235065485</v>
      </c>
      <c r="I125">
        <f>(B125*B4+C125*C4+D125*D4+E125*E4+F125*F4)/SUM(B4:F4)</f>
        <v>-0.6427962573621437</v>
      </c>
    </row>
    <row r="126" spans="1:9" ht="12.75">
      <c r="A126" t="s">
        <v>84</v>
      </c>
      <c r="B126">
        <f>B86*10000/B62</f>
        <v>-0.1743748055053156</v>
      </c>
      <c r="C126">
        <f>C86*10000/C62</f>
        <v>0.32769542331959567</v>
      </c>
      <c r="D126">
        <f>D86*10000/D62</f>
        <v>-0.021726273331026506</v>
      </c>
      <c r="E126">
        <f>E86*10000/E62</f>
        <v>0.028668826824181856</v>
      </c>
      <c r="F126">
        <f>F86*10000/F62</f>
        <v>2.083385703579968</v>
      </c>
      <c r="G126">
        <f>AVERAGE(C126:E126)</f>
        <v>0.11154599227091701</v>
      </c>
      <c r="H126">
        <f>STDEV(C126:E126)</f>
        <v>0.18887919138145945</v>
      </c>
      <c r="I126">
        <f>(B126*B4+C126*C4+D126*D4+E126*E4+F126*F4)/SUM(B4:F4)</f>
        <v>0.33408436720090856</v>
      </c>
    </row>
    <row r="127" spans="1:9" ht="12.75">
      <c r="A127" t="s">
        <v>85</v>
      </c>
      <c r="B127">
        <f>B87*10000/B62</f>
        <v>-0.3100403819067388</v>
      </c>
      <c r="C127">
        <f>C87*10000/C62</f>
        <v>-0.3504292487873811</v>
      </c>
      <c r="D127">
        <f>D87*10000/D62</f>
        <v>0.15240681792413563</v>
      </c>
      <c r="E127">
        <f>E87*10000/E62</f>
        <v>0.06381490857871844</v>
      </c>
      <c r="F127">
        <f>F87*10000/F62</f>
        <v>0.33891129555529126</v>
      </c>
      <c r="G127">
        <f>AVERAGE(C127:E127)</f>
        <v>-0.044735840761509</v>
      </c>
      <c r="H127">
        <f>STDEV(C127:E127)</f>
        <v>0.268418472507428</v>
      </c>
      <c r="I127">
        <f>(B127*B4+C127*C4+D127*D4+E127*E4+F127*F4)/SUM(B4:F4)</f>
        <v>-0.031751298083859</v>
      </c>
    </row>
    <row r="128" spans="1:9" ht="12.75">
      <c r="A128" t="s">
        <v>86</v>
      </c>
      <c r="B128">
        <f>B88*10000/B62</f>
        <v>-0.34856574499358284</v>
      </c>
      <c r="C128">
        <f>C88*10000/C62</f>
        <v>-0.35797685376063637</v>
      </c>
      <c r="D128">
        <f>D88*10000/D62</f>
        <v>-0.3098776210766359</v>
      </c>
      <c r="E128">
        <f>E88*10000/E62</f>
        <v>-0.3407416481199358</v>
      </c>
      <c r="F128">
        <f>F88*10000/F62</f>
        <v>-0.3231996046670207</v>
      </c>
      <c r="G128">
        <f>AVERAGE(C128:E128)</f>
        <v>-0.33619870765240273</v>
      </c>
      <c r="H128">
        <f>STDEV(C128:E128)</f>
        <v>0.024369299892816006</v>
      </c>
      <c r="I128">
        <f>(B128*B4+C128*C4+D128*D4+E128*E4+F128*F4)/SUM(B4:F4)</f>
        <v>-0.33624810754939316</v>
      </c>
    </row>
    <row r="129" spans="1:9" ht="12.75">
      <c r="A129" t="s">
        <v>87</v>
      </c>
      <c r="B129">
        <f>B89*10000/B62</f>
        <v>0.01832645565047995</v>
      </c>
      <c r="C129">
        <f>C89*10000/C62</f>
        <v>-0.0001721983107185533</v>
      </c>
      <c r="D129">
        <f>D89*10000/D62</f>
        <v>-0.10351797926082386</v>
      </c>
      <c r="E129">
        <f>E89*10000/E62</f>
        <v>-0.06514730117293412</v>
      </c>
      <c r="F129">
        <f>F89*10000/F62</f>
        <v>-0.10010353277720427</v>
      </c>
      <c r="G129">
        <f>AVERAGE(C129:E129)</f>
        <v>-0.056279159581492176</v>
      </c>
      <c r="H129">
        <f>STDEV(C129:E129)</f>
        <v>0.05224050690327559</v>
      </c>
      <c r="I129">
        <f>(B129*B4+C129*C4+D129*D4+E129*E4+F129*F4)/SUM(B4:F4)</f>
        <v>-0.051359329247315524</v>
      </c>
    </row>
    <row r="130" spans="1:9" ht="12.75">
      <c r="A130" t="s">
        <v>88</v>
      </c>
      <c r="B130">
        <f>B90*10000/B62</f>
        <v>0.017596299649616256</v>
      </c>
      <c r="C130">
        <f>C90*10000/C62</f>
        <v>0.03676724062866275</v>
      </c>
      <c r="D130">
        <f>D90*10000/D62</f>
        <v>0.007909175318281956</v>
      </c>
      <c r="E130">
        <f>E90*10000/E62</f>
        <v>-0.01946271347864048</v>
      </c>
      <c r="F130">
        <f>F90*10000/F62</f>
        <v>0.34875109705562407</v>
      </c>
      <c r="G130">
        <f>AVERAGE(C130:E130)</f>
        <v>0.008404567489434743</v>
      </c>
      <c r="H130">
        <f>STDEV(C130:E130)</f>
        <v>0.028118250208357322</v>
      </c>
      <c r="I130">
        <f>(B130*B4+C130*C4+D130*D4+E130*E4+F130*F4)/SUM(B4:F4)</f>
        <v>0.0552737029883657</v>
      </c>
    </row>
    <row r="131" spans="1:9" ht="12.75">
      <c r="A131" t="s">
        <v>89</v>
      </c>
      <c r="B131">
        <f>B91*10000/B62</f>
        <v>-0.023713930972043246</v>
      </c>
      <c r="C131">
        <f>C91*10000/C62</f>
        <v>-0.02949576446311987</v>
      </c>
      <c r="D131">
        <f>D91*10000/D62</f>
        <v>0.01657912176041566</v>
      </c>
      <c r="E131">
        <f>E91*10000/E62</f>
        <v>0.0045023500830545194</v>
      </c>
      <c r="F131">
        <f>F91*10000/F62</f>
        <v>0.008032364780888264</v>
      </c>
      <c r="G131">
        <f>AVERAGE(C131:E131)</f>
        <v>-0.0028047642065498965</v>
      </c>
      <c r="H131">
        <f>STDEV(C131:E131)</f>
        <v>0.023890776976878376</v>
      </c>
      <c r="I131">
        <f>(B131*B4+C131*C4+D131*D4+E131*E4+F131*F4)/SUM(B4:F4)</f>
        <v>-0.004377381530029377</v>
      </c>
    </row>
    <row r="132" spans="1:9" ht="12.75">
      <c r="A132" t="s">
        <v>90</v>
      </c>
      <c r="B132">
        <f>B92*10000/B62</f>
        <v>0.0034062665886237338</v>
      </c>
      <c r="C132">
        <f>C92*10000/C62</f>
        <v>-0.045577191803718144</v>
      </c>
      <c r="D132">
        <f>D92*10000/D62</f>
        <v>-0.012840591926100908</v>
      </c>
      <c r="E132">
        <f>E92*10000/E62</f>
        <v>-0.04264761190817931</v>
      </c>
      <c r="F132">
        <f>F92*10000/F62</f>
        <v>-0.018530907332480598</v>
      </c>
      <c r="G132">
        <f>AVERAGE(C132:E132)</f>
        <v>-0.03368846521266612</v>
      </c>
      <c r="H132">
        <f>STDEV(C132:E132)</f>
        <v>0.018114109832409544</v>
      </c>
      <c r="I132">
        <f>(B132*B4+C132*C4+D132*D4+E132*E4+F132*F4)/SUM(B4:F4)</f>
        <v>-0.026301262709326964</v>
      </c>
    </row>
    <row r="133" spans="1:9" ht="12.75">
      <c r="A133" t="s">
        <v>91</v>
      </c>
      <c r="B133">
        <f>B93*10000/B62</f>
        <v>0.1262725993380285</v>
      </c>
      <c r="C133">
        <f>C93*10000/C62</f>
        <v>0.11180872050445595</v>
      </c>
      <c r="D133">
        <f>D93*10000/D62</f>
        <v>0.11799523754997829</v>
      </c>
      <c r="E133">
        <f>E93*10000/E62</f>
        <v>0.11425230261666516</v>
      </c>
      <c r="F133">
        <f>F93*10000/F62</f>
        <v>0.07432263308206732</v>
      </c>
      <c r="G133">
        <f>AVERAGE(C133:E133)</f>
        <v>0.1146854202236998</v>
      </c>
      <c r="H133">
        <f>STDEV(C133:E133)</f>
        <v>0.0031159174306739884</v>
      </c>
      <c r="I133">
        <f>(B133*B4+C133*C4+D133*D4+E133*E4+F133*F4)/SUM(B4:F4)</f>
        <v>0.1109587679002133</v>
      </c>
    </row>
    <row r="134" spans="1:9" ht="12.75">
      <c r="A134" t="s">
        <v>92</v>
      </c>
      <c r="B134">
        <f>B94*10000/B62</f>
        <v>-0.023227656831572623</v>
      </c>
      <c r="C134">
        <f>C94*10000/C62</f>
        <v>-0.010704360895185007</v>
      </c>
      <c r="D134">
        <f>D94*10000/D62</f>
        <v>-0.0013134210602979205</v>
      </c>
      <c r="E134">
        <f>E94*10000/E62</f>
        <v>0.008236576392567033</v>
      </c>
      <c r="F134">
        <f>F94*10000/F62</f>
        <v>-0.02820801260354685</v>
      </c>
      <c r="G134">
        <f>AVERAGE(C134:E134)</f>
        <v>-0.001260401854305298</v>
      </c>
      <c r="H134">
        <f>STDEV(C134:E134)</f>
        <v>0.009470579951185248</v>
      </c>
      <c r="I134">
        <f>(B134*B4+C134*C4+D134*D4+E134*E4+F134*F4)/SUM(B4:F4)</f>
        <v>-0.008040547451581413</v>
      </c>
    </row>
    <row r="135" spans="1:9" ht="12.75">
      <c r="A135" t="s">
        <v>93</v>
      </c>
      <c r="B135">
        <f>B95*10000/B62</f>
        <v>2.977586901683127E-05</v>
      </c>
      <c r="C135">
        <f>C95*10000/C62</f>
        <v>0.0025940504734910936</v>
      </c>
      <c r="D135">
        <f>D95*10000/D62</f>
        <v>-0.007155177601398802</v>
      </c>
      <c r="E135">
        <f>E95*10000/E62</f>
        <v>-0.00826570366664932</v>
      </c>
      <c r="F135">
        <f>F95*10000/F62</f>
        <v>0.0007768448646936534</v>
      </c>
      <c r="G135">
        <f>AVERAGE(C135:E135)</f>
        <v>-0.004275610264852343</v>
      </c>
      <c r="H135">
        <f>STDEV(C135:E135)</f>
        <v>0.005975156569526289</v>
      </c>
      <c r="I135">
        <f>(B135*B4+C135*C4+D135*D4+E135*E4+F135*F4)/SUM(B4:F4)</f>
        <v>-0.0029772238024537395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2004-10-19T13:59:31Z</cp:lastPrinted>
  <dcterms:created xsi:type="dcterms:W3CDTF">2004-10-19T13:59:31Z</dcterms:created>
  <dcterms:modified xsi:type="dcterms:W3CDTF">2004-10-20T12:55:27Z</dcterms:modified>
  <cp:category/>
  <cp:version/>
  <cp:contentType/>
  <cp:contentStatus/>
</cp:coreProperties>
</file>