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<sst xmlns="http://schemas.openxmlformats.org/spreadsheetml/2006/main" count="204" uniqueCount="98">
  <si>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21/07/2004       08:04:07</t>
  </si>
  <si>
    <t>LISSNER</t>
  </si>
  <si>
    <t>HCMQAP288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</si>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</sst>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060542"/>
        <c:axId val="10327151"/>
      </c:lineChart>
      <c:catAx>
        <c:axId val="16060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60605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-0.003757</v>
      </c>
      <c r="D4" s="13">
        <v>-0.003755</v>
      </c>
      <c r="E4" s="13">
        <v>-0.003757</v>
      </c>
      <c r="F4" s="24">
        <v>-0.002083</v>
      </c>
      <c r="G4" s="34">
        <v>-0.011708</v>
      </c>
    </row>
    <row r="5" spans="1:7" ht="12.75" thickBot="1">
      <c r="A5" s="44" t="s">
        <v>13</v>
      </c>
      <c r="B5" s="45">
        <v>7.14085</v>
      </c>
      <c r="C5" s="46">
        <v>2.699114</v>
      </c>
      <c r="D5" s="46">
        <v>-0.337633</v>
      </c>
      <c r="E5" s="46">
        <v>-3.160718</v>
      </c>
      <c r="F5" s="47">
        <v>-6.329692</v>
      </c>
      <c r="G5" s="48">
        <v>6.56469</v>
      </c>
    </row>
    <row r="6" spans="1:7" ht="12.75" thickTop="1">
      <c r="A6" s="6" t="s">
        <v>14</v>
      </c>
      <c r="B6" s="39">
        <v>12.52367</v>
      </c>
      <c r="C6" s="40">
        <v>85.73232</v>
      </c>
      <c r="D6" s="40">
        <v>34.24428</v>
      </c>
      <c r="E6" s="40">
        <v>-56.57482</v>
      </c>
      <c r="F6" s="41">
        <v>-127.9501</v>
      </c>
      <c r="G6" s="42">
        <v>0.002877781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3.512236</v>
      </c>
      <c r="C8" s="14">
        <v>2.474609</v>
      </c>
      <c r="D8" s="14">
        <v>1.472224</v>
      </c>
      <c r="E8" s="14">
        <v>-2.225012</v>
      </c>
      <c r="F8" s="25">
        <v>-2.635957</v>
      </c>
      <c r="G8" s="35">
        <v>0.5713365</v>
      </c>
    </row>
    <row r="9" spans="1:7" ht="12">
      <c r="A9" s="20" t="s">
        <v>17</v>
      </c>
      <c r="B9" s="29">
        <v>-0.4470782</v>
      </c>
      <c r="C9" s="14">
        <v>-0.1660639</v>
      </c>
      <c r="D9" s="14">
        <v>0.1893595</v>
      </c>
      <c r="E9" s="14">
        <v>0.2042042</v>
      </c>
      <c r="F9" s="25">
        <v>-1.055839</v>
      </c>
      <c r="G9" s="35">
        <v>-0.1508327</v>
      </c>
    </row>
    <row r="10" spans="1:7" ht="12">
      <c r="A10" s="20" t="s">
        <v>18</v>
      </c>
      <c r="B10" s="29">
        <v>0.06562125</v>
      </c>
      <c r="C10" s="14">
        <v>-0.5042429</v>
      </c>
      <c r="D10" s="14">
        <v>-0.3906582</v>
      </c>
      <c r="E10" s="14">
        <v>0.9250549</v>
      </c>
      <c r="F10" s="25">
        <v>-0.9602529</v>
      </c>
      <c r="G10" s="35">
        <v>-0.1112686</v>
      </c>
    </row>
    <row r="11" spans="1:7" ht="12">
      <c r="A11" s="21" t="s">
        <v>19</v>
      </c>
      <c r="B11" s="31">
        <v>3.229267</v>
      </c>
      <c r="C11" s="16">
        <v>1.775468</v>
      </c>
      <c r="D11" s="16">
        <v>1.733356</v>
      </c>
      <c r="E11" s="16">
        <v>0.7728472</v>
      </c>
      <c r="F11" s="27">
        <v>14.70648</v>
      </c>
      <c r="G11" s="37">
        <v>3.459196</v>
      </c>
    </row>
    <row r="12" spans="1:7" ht="12">
      <c r="A12" s="20" t="s">
        <v>20</v>
      </c>
      <c r="B12" s="29">
        <v>0.2661194</v>
      </c>
      <c r="C12" s="14">
        <v>0.09755423</v>
      </c>
      <c r="D12" s="14">
        <v>-0.3066222</v>
      </c>
      <c r="E12" s="14">
        <v>-0.2890988</v>
      </c>
      <c r="F12" s="25">
        <v>-0.3917213</v>
      </c>
      <c r="G12" s="35">
        <v>-0.1335434</v>
      </c>
    </row>
    <row r="13" spans="1:7" ht="12">
      <c r="A13" s="20" t="s">
        <v>21</v>
      </c>
      <c r="B13" s="29">
        <v>0.01367093</v>
      </c>
      <c r="C13" s="14">
        <v>0.03996167</v>
      </c>
      <c r="D13" s="14">
        <v>0.05900524</v>
      </c>
      <c r="E13" s="14">
        <v>0.05247326</v>
      </c>
      <c r="F13" s="25">
        <v>0.08260232</v>
      </c>
      <c r="G13" s="35">
        <v>0.0494324</v>
      </c>
    </row>
    <row r="14" spans="1:7" ht="12">
      <c r="A14" s="20" t="s">
        <v>22</v>
      </c>
      <c r="B14" s="29">
        <v>0.001376981</v>
      </c>
      <c r="C14" s="14">
        <v>-0.09367598</v>
      </c>
      <c r="D14" s="14">
        <v>-0.04893396</v>
      </c>
      <c r="E14" s="14">
        <v>0.03960298</v>
      </c>
      <c r="F14" s="25">
        <v>0.194486</v>
      </c>
      <c r="G14" s="35">
        <v>0.001353517</v>
      </c>
    </row>
    <row r="15" spans="1:7" ht="12">
      <c r="A15" s="21" t="s">
        <v>23</v>
      </c>
      <c r="B15" s="31">
        <v>-0.3744156</v>
      </c>
      <c r="C15" s="16">
        <v>-0.169747</v>
      </c>
      <c r="D15" s="16">
        <v>-0.1631381</v>
      </c>
      <c r="E15" s="16">
        <v>-0.196327</v>
      </c>
      <c r="F15" s="27">
        <v>-0.332236</v>
      </c>
      <c r="G15" s="37">
        <v>-0.2258708</v>
      </c>
    </row>
    <row r="16" spans="1:7" ht="12">
      <c r="A16" s="20" t="s">
        <v>24</v>
      </c>
      <c r="B16" s="29">
        <v>0.009339829</v>
      </c>
      <c r="C16" s="14">
        <v>-0.01531391</v>
      </c>
      <c r="D16" s="14">
        <v>-0.03739033</v>
      </c>
      <c r="E16" s="14">
        <v>-0.0184556</v>
      </c>
      <c r="F16" s="25">
        <v>-0.05656823</v>
      </c>
      <c r="G16" s="35">
        <v>-0.02331201</v>
      </c>
    </row>
    <row r="17" spans="1:7" ht="12">
      <c r="A17" s="20" t="s">
        <v>25</v>
      </c>
      <c r="B17" s="29">
        <v>-0.02014805</v>
      </c>
      <c r="C17" s="14">
        <v>-0.02996098</v>
      </c>
      <c r="D17" s="14">
        <v>-0.02373688</v>
      </c>
      <c r="E17" s="14">
        <v>-0.01562258</v>
      </c>
      <c r="F17" s="25">
        <v>-0.02122282</v>
      </c>
      <c r="G17" s="35">
        <v>-0.02242732</v>
      </c>
    </row>
    <row r="18" spans="1:7" ht="12">
      <c r="A18" s="20" t="s">
        <v>26</v>
      </c>
      <c r="B18" s="29">
        <v>-0.0003571319</v>
      </c>
      <c r="C18" s="14">
        <v>0.008322824</v>
      </c>
      <c r="D18" s="14">
        <v>0.03577866</v>
      </c>
      <c r="E18" s="14">
        <v>0.04721872</v>
      </c>
      <c r="F18" s="25">
        <v>0.03782487</v>
      </c>
      <c r="G18" s="35">
        <v>0.02696064</v>
      </c>
    </row>
    <row r="19" spans="1:7" ht="12">
      <c r="A19" s="21" t="s">
        <v>27</v>
      </c>
      <c r="B19" s="31">
        <v>-0.202477</v>
      </c>
      <c r="C19" s="16">
        <v>-0.1853667</v>
      </c>
      <c r="D19" s="16">
        <v>-0.188431</v>
      </c>
      <c r="E19" s="16">
        <v>-0.1758627</v>
      </c>
      <c r="F19" s="27">
        <v>-0.1422474</v>
      </c>
      <c r="G19" s="37">
        <v>-0.1805443</v>
      </c>
    </row>
    <row r="20" spans="1:7" ht="12.75" thickBot="1">
      <c r="A20" s="44" t="s">
        <v>28</v>
      </c>
      <c r="B20" s="45">
        <v>-0.0009889368</v>
      </c>
      <c r="C20" s="46">
        <v>0.002262599</v>
      </c>
      <c r="D20" s="46">
        <v>0.0007636712</v>
      </c>
      <c r="E20" s="46">
        <v>-0.005691945</v>
      </c>
      <c r="F20" s="47">
        <v>-0.009672741</v>
      </c>
      <c r="G20" s="48">
        <v>-0.00207474</v>
      </c>
    </row>
    <row r="21" spans="1:7" ht="12.75" thickTop="1">
      <c r="A21" s="6" t="s">
        <v>29</v>
      </c>
      <c r="B21" s="39">
        <v>-90.90811</v>
      </c>
      <c r="C21" s="40">
        <v>90.42258</v>
      </c>
      <c r="D21" s="40">
        <v>80.10381</v>
      </c>
      <c r="E21" s="40">
        <v>-58.61246</v>
      </c>
      <c r="F21" s="41">
        <v>-103.0981</v>
      </c>
      <c r="G21" s="43">
        <v>0.004904156</v>
      </c>
    </row>
    <row r="22" spans="1:7" ht="12">
      <c r="A22" s="20" t="s">
        <v>30</v>
      </c>
      <c r="B22" s="29">
        <v>142.8267</v>
      </c>
      <c r="C22" s="14">
        <v>53.9828</v>
      </c>
      <c r="D22" s="14">
        <v>-6.752651</v>
      </c>
      <c r="E22" s="14">
        <v>-63.21521</v>
      </c>
      <c r="F22" s="25">
        <v>-126.6006</v>
      </c>
      <c r="G22" s="36">
        <v>0</v>
      </c>
    </row>
    <row r="23" spans="1:7" ht="12">
      <c r="A23" s="20" t="s">
        <v>31</v>
      </c>
      <c r="B23" s="29">
        <v>0.121483</v>
      </c>
      <c r="C23" s="14">
        <v>-2.758152</v>
      </c>
      <c r="D23" s="14">
        <v>-0.3824683</v>
      </c>
      <c r="E23" s="14">
        <v>1.531813</v>
      </c>
      <c r="F23" s="25">
        <v>8.099627</v>
      </c>
      <c r="G23" s="35">
        <v>0.7107153</v>
      </c>
    </row>
    <row r="24" spans="1:7" ht="12">
      <c r="A24" s="20" t="s">
        <v>32</v>
      </c>
      <c r="B24" s="29">
        <v>-2.270233</v>
      </c>
      <c r="C24" s="14">
        <v>-0.7046478</v>
      </c>
      <c r="D24" s="14">
        <v>-0.5291685</v>
      </c>
      <c r="E24" s="14">
        <v>-3.668924</v>
      </c>
      <c r="F24" s="25">
        <v>-0.1542502</v>
      </c>
      <c r="G24" s="35">
        <v>-1.529098</v>
      </c>
    </row>
    <row r="25" spans="1:7" ht="12">
      <c r="A25" s="20" t="s">
        <v>33</v>
      </c>
      <c r="B25" s="29">
        <v>0.4937415</v>
      </c>
      <c r="C25" s="14">
        <v>0.2129698</v>
      </c>
      <c r="D25" s="14">
        <v>0.1857402</v>
      </c>
      <c r="E25" s="14">
        <v>1.293543</v>
      </c>
      <c r="F25" s="25">
        <v>-1.041519</v>
      </c>
      <c r="G25" s="35">
        <v>0.3398004</v>
      </c>
    </row>
    <row r="26" spans="1:7" ht="12">
      <c r="A26" s="21" t="s">
        <v>34</v>
      </c>
      <c r="B26" s="31">
        <v>0.9383342</v>
      </c>
      <c r="C26" s="16">
        <v>0.8753434</v>
      </c>
      <c r="D26" s="16">
        <v>1.197861</v>
      </c>
      <c r="E26" s="16">
        <v>0.4436123</v>
      </c>
      <c r="F26" s="27">
        <v>1.455865</v>
      </c>
      <c r="G26" s="37">
        <v>0.9356183</v>
      </c>
    </row>
    <row r="27" spans="1:7" ht="12">
      <c r="A27" s="20" t="s">
        <v>35</v>
      </c>
      <c r="B27" s="29">
        <v>0.04011983</v>
      </c>
      <c r="C27" s="14">
        <v>0.2860318</v>
      </c>
      <c r="D27" s="14">
        <v>0.4022089</v>
      </c>
      <c r="E27" s="14">
        <v>0.1584101</v>
      </c>
      <c r="F27" s="25">
        <v>0.5394469</v>
      </c>
      <c r="G27" s="35">
        <v>0.2814425</v>
      </c>
    </row>
    <row r="28" spans="1:7" ht="12">
      <c r="A28" s="20" t="s">
        <v>36</v>
      </c>
      <c r="B28" s="29">
        <v>-0.003086267</v>
      </c>
      <c r="C28" s="14">
        <v>-0.006294026</v>
      </c>
      <c r="D28" s="14">
        <v>0.1159598</v>
      </c>
      <c r="E28" s="14">
        <v>-0.1009643</v>
      </c>
      <c r="F28" s="25">
        <v>-0.3229007</v>
      </c>
      <c r="G28" s="35">
        <v>-0.04142908</v>
      </c>
    </row>
    <row r="29" spans="1:7" ht="12">
      <c r="A29" s="20" t="s">
        <v>37</v>
      </c>
      <c r="B29" s="29">
        <v>0.1294071</v>
      </c>
      <c r="C29" s="14">
        <v>0.08910466</v>
      </c>
      <c r="D29" s="14">
        <v>0.07276783</v>
      </c>
      <c r="E29" s="14">
        <v>0.1775746</v>
      </c>
      <c r="F29" s="25">
        <v>-0.0143496</v>
      </c>
      <c r="G29" s="35">
        <v>0.0985041</v>
      </c>
    </row>
    <row r="30" spans="1:7" ht="12">
      <c r="A30" s="21" t="s">
        <v>38</v>
      </c>
      <c r="B30" s="31">
        <v>0.06868853</v>
      </c>
      <c r="C30" s="16">
        <v>0.1002429</v>
      </c>
      <c r="D30" s="16">
        <v>0.1133349</v>
      </c>
      <c r="E30" s="16">
        <v>0.06978286</v>
      </c>
      <c r="F30" s="27">
        <v>0.3600076</v>
      </c>
      <c r="G30" s="37">
        <v>0.1261309</v>
      </c>
    </row>
    <row r="31" spans="1:7" ht="12">
      <c r="A31" s="20" t="s">
        <v>39</v>
      </c>
      <c r="B31" s="29">
        <v>-0.005653107</v>
      </c>
      <c r="C31" s="14">
        <v>0.04397808</v>
      </c>
      <c r="D31" s="14">
        <v>0.04948912</v>
      </c>
      <c r="E31" s="14">
        <v>0.06954986</v>
      </c>
      <c r="F31" s="25">
        <v>0.06229178</v>
      </c>
      <c r="G31" s="35">
        <v>0.04671034</v>
      </c>
    </row>
    <row r="32" spans="1:7" ht="12">
      <c r="A32" s="20" t="s">
        <v>40</v>
      </c>
      <c r="B32" s="29">
        <v>0.02641886</v>
      </c>
      <c r="C32" s="14">
        <v>0.01342193</v>
      </c>
      <c r="D32" s="14">
        <v>0.02247857</v>
      </c>
      <c r="E32" s="14">
        <v>0.01696168</v>
      </c>
      <c r="F32" s="25">
        <v>-0.02174958</v>
      </c>
      <c r="G32" s="35">
        <v>0.01364324</v>
      </c>
    </row>
    <row r="33" spans="1:7" ht="12">
      <c r="A33" s="20" t="s">
        <v>41</v>
      </c>
      <c r="B33" s="29">
        <v>0.1369301</v>
      </c>
      <c r="C33" s="14">
        <v>0.09368242</v>
      </c>
      <c r="D33" s="14">
        <v>0.09786338</v>
      </c>
      <c r="E33" s="14">
        <v>0.1169625</v>
      </c>
      <c r="F33" s="25">
        <v>0.09540047</v>
      </c>
      <c r="G33" s="35">
        <v>0.1067839</v>
      </c>
    </row>
    <row r="34" spans="1:7" ht="12">
      <c r="A34" s="21" t="s">
        <v>42</v>
      </c>
      <c r="B34" s="31">
        <v>-0.02496171</v>
      </c>
      <c r="C34" s="16">
        <v>-0.0107188</v>
      </c>
      <c r="D34" s="16">
        <v>0.004851051</v>
      </c>
      <c r="E34" s="16">
        <v>0.01003087</v>
      </c>
      <c r="F34" s="27">
        <v>-0.009525675</v>
      </c>
      <c r="G34" s="37">
        <v>-0.003890061</v>
      </c>
    </row>
    <row r="35" spans="1:7" ht="12.75" thickBot="1">
      <c r="A35" s="22" t="s">
        <v>43</v>
      </c>
      <c r="B35" s="32">
        <v>-0.004727586</v>
      </c>
      <c r="C35" s="17">
        <v>-0.003325543</v>
      </c>
      <c r="D35" s="17">
        <v>-0.003320149</v>
      </c>
      <c r="E35" s="17">
        <v>0.001337582</v>
      </c>
      <c r="F35" s="28">
        <v>0.006010892</v>
      </c>
      <c r="G35" s="38">
        <v>-0.001160116</v>
      </c>
    </row>
    <row r="36" spans="1:7" ht="12">
      <c r="A36" s="4" t="s">
        <v>44</v>
      </c>
      <c r="B36" s="3">
        <v>24.05396</v>
      </c>
      <c r="C36" s="3">
        <v>24.0509</v>
      </c>
      <c r="D36" s="3">
        <v>24.05701</v>
      </c>
      <c r="E36" s="3">
        <v>24.0509</v>
      </c>
      <c r="F36" s="3">
        <v>24.05396</v>
      </c>
      <c r="G36" s="3"/>
    </row>
    <row r="37" spans="1:6" ht="12">
      <c r="A37" s="4" t="s">
        <v>45</v>
      </c>
      <c r="B37" s="2">
        <v>-0.3504435</v>
      </c>
      <c r="C37" s="2">
        <v>-0.3300985</v>
      </c>
      <c r="D37" s="2">
        <v>-0.3184001</v>
      </c>
      <c r="E37" s="2">
        <v>-0.3133138</v>
      </c>
      <c r="F37" s="2">
        <v>-0.3067017</v>
      </c>
    </row>
    <row r="38" spans="1:7" ht="12">
      <c r="A38" s="4" t="s">
        <v>53</v>
      </c>
      <c r="B38" s="2">
        <v>-1.907905E-05</v>
      </c>
      <c r="C38" s="2">
        <v>-0.0001465705</v>
      </c>
      <c r="D38" s="2">
        <v>-5.812329E-05</v>
      </c>
      <c r="E38" s="2">
        <v>9.55435E-05</v>
      </c>
      <c r="F38" s="2">
        <v>0.0002152618</v>
      </c>
      <c r="G38" s="2">
        <v>0.0002699598</v>
      </c>
    </row>
    <row r="39" spans="1:7" ht="12.75" thickBot="1">
      <c r="A39" s="4" t="s">
        <v>54</v>
      </c>
      <c r="B39" s="2">
        <v>0.0001548163</v>
      </c>
      <c r="C39" s="2">
        <v>-0.0001529272</v>
      </c>
      <c r="D39" s="2">
        <v>-0.0001362157</v>
      </c>
      <c r="E39" s="2">
        <v>0.0001002452</v>
      </c>
      <c r="F39" s="2">
        <v>0.0001779921</v>
      </c>
      <c r="G39" s="2">
        <v>0.0009935503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3.116933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0.003757</v>
      </c>
      <c r="D4">
        <v>0.003755</v>
      </c>
      <c r="E4">
        <v>0.003757</v>
      </c>
      <c r="F4">
        <v>0.002083</v>
      </c>
      <c r="G4">
        <v>0.011708</v>
      </c>
    </row>
    <row r="5" spans="1:7" ht="12.75">
      <c r="A5" t="s">
        <v>13</v>
      </c>
      <c r="B5">
        <v>7.14085</v>
      </c>
      <c r="C5">
        <v>2.699114</v>
      </c>
      <c r="D5">
        <v>-0.337633</v>
      </c>
      <c r="E5">
        <v>-3.160718</v>
      </c>
      <c r="F5">
        <v>-6.329692</v>
      </c>
      <c r="G5">
        <v>6.56469</v>
      </c>
    </row>
    <row r="6" spans="1:7" ht="12.75">
      <c r="A6" t="s">
        <v>14</v>
      </c>
      <c r="B6" s="49">
        <v>12.52367</v>
      </c>
      <c r="C6" s="49">
        <v>85.73232</v>
      </c>
      <c r="D6" s="49">
        <v>34.24428</v>
      </c>
      <c r="E6" s="49">
        <v>-56.57482</v>
      </c>
      <c r="F6" s="49">
        <v>-127.9501</v>
      </c>
      <c r="G6" s="49">
        <v>0.002877781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3.512236</v>
      </c>
      <c r="C8" s="49">
        <v>2.474609</v>
      </c>
      <c r="D8" s="49">
        <v>1.472224</v>
      </c>
      <c r="E8" s="49">
        <v>-2.225012</v>
      </c>
      <c r="F8" s="49">
        <v>-2.635957</v>
      </c>
      <c r="G8" s="49">
        <v>0.5713365</v>
      </c>
    </row>
    <row r="9" spans="1:7" ht="12.75">
      <c r="A9" t="s">
        <v>17</v>
      </c>
      <c r="B9" s="49">
        <v>-0.4470782</v>
      </c>
      <c r="C9" s="49">
        <v>-0.1660639</v>
      </c>
      <c r="D9" s="49">
        <v>0.1893595</v>
      </c>
      <c r="E9" s="49">
        <v>0.2042042</v>
      </c>
      <c r="F9" s="49">
        <v>-1.055839</v>
      </c>
      <c r="G9" s="49">
        <v>-0.1508327</v>
      </c>
    </row>
    <row r="10" spans="1:7" ht="12.75">
      <c r="A10" t="s">
        <v>18</v>
      </c>
      <c r="B10" s="49">
        <v>0.06562125</v>
      </c>
      <c r="C10" s="49">
        <v>-0.5042429</v>
      </c>
      <c r="D10" s="49">
        <v>-0.3906582</v>
      </c>
      <c r="E10" s="49">
        <v>0.9250549</v>
      </c>
      <c r="F10" s="49">
        <v>-0.9602529</v>
      </c>
      <c r="G10" s="49">
        <v>-0.1112686</v>
      </c>
    </row>
    <row r="11" spans="1:7" ht="12.75">
      <c r="A11" t="s">
        <v>19</v>
      </c>
      <c r="B11" s="49">
        <v>3.229267</v>
      </c>
      <c r="C11" s="49">
        <v>1.775468</v>
      </c>
      <c r="D11" s="49">
        <v>1.733356</v>
      </c>
      <c r="E11" s="49">
        <v>0.7728472</v>
      </c>
      <c r="F11" s="49">
        <v>14.70648</v>
      </c>
      <c r="G11" s="49">
        <v>3.459196</v>
      </c>
    </row>
    <row r="12" spans="1:7" ht="12.75">
      <c r="A12" t="s">
        <v>20</v>
      </c>
      <c r="B12" s="49">
        <v>0.2661194</v>
      </c>
      <c r="C12" s="49">
        <v>0.09755423</v>
      </c>
      <c r="D12" s="49">
        <v>-0.3066222</v>
      </c>
      <c r="E12" s="49">
        <v>-0.2890988</v>
      </c>
      <c r="F12" s="49">
        <v>-0.3917213</v>
      </c>
      <c r="G12" s="49">
        <v>-0.1335434</v>
      </c>
    </row>
    <row r="13" spans="1:7" ht="12.75">
      <c r="A13" t="s">
        <v>21</v>
      </c>
      <c r="B13" s="49">
        <v>0.01367093</v>
      </c>
      <c r="C13" s="49">
        <v>0.03996167</v>
      </c>
      <c r="D13" s="49">
        <v>0.05900524</v>
      </c>
      <c r="E13" s="49">
        <v>0.05247326</v>
      </c>
      <c r="F13" s="49">
        <v>0.08260232</v>
      </c>
      <c r="G13" s="49">
        <v>0.0494324</v>
      </c>
    </row>
    <row r="14" spans="1:7" ht="12.75">
      <c r="A14" t="s">
        <v>22</v>
      </c>
      <c r="B14" s="49">
        <v>0.001376981</v>
      </c>
      <c r="C14" s="49">
        <v>-0.09367598</v>
      </c>
      <c r="D14" s="49">
        <v>-0.04893396</v>
      </c>
      <c r="E14" s="49">
        <v>0.03960298</v>
      </c>
      <c r="F14" s="49">
        <v>0.194486</v>
      </c>
      <c r="G14" s="49">
        <v>0.001353517</v>
      </c>
    </row>
    <row r="15" spans="1:7" ht="12.75">
      <c r="A15" t="s">
        <v>23</v>
      </c>
      <c r="B15" s="49">
        <v>-0.3744156</v>
      </c>
      <c r="C15" s="49">
        <v>-0.169747</v>
      </c>
      <c r="D15" s="49">
        <v>-0.1631381</v>
      </c>
      <c r="E15" s="49">
        <v>-0.196327</v>
      </c>
      <c r="F15" s="49">
        <v>-0.332236</v>
      </c>
      <c r="G15" s="49">
        <v>-0.2258708</v>
      </c>
    </row>
    <row r="16" spans="1:7" ht="12.75">
      <c r="A16" t="s">
        <v>24</v>
      </c>
      <c r="B16" s="49">
        <v>0.009339829</v>
      </c>
      <c r="C16" s="49">
        <v>-0.01531391</v>
      </c>
      <c r="D16" s="49">
        <v>-0.03739033</v>
      </c>
      <c r="E16" s="49">
        <v>-0.0184556</v>
      </c>
      <c r="F16" s="49">
        <v>-0.05656823</v>
      </c>
      <c r="G16" s="49">
        <v>-0.02331201</v>
      </c>
    </row>
    <row r="17" spans="1:7" ht="12.75">
      <c r="A17" t="s">
        <v>25</v>
      </c>
      <c r="B17" s="49">
        <v>-0.02014805</v>
      </c>
      <c r="C17" s="49">
        <v>-0.02996098</v>
      </c>
      <c r="D17" s="49">
        <v>-0.02373688</v>
      </c>
      <c r="E17" s="49">
        <v>-0.01562258</v>
      </c>
      <c r="F17" s="49">
        <v>-0.02122282</v>
      </c>
      <c r="G17" s="49">
        <v>-0.02242732</v>
      </c>
    </row>
    <row r="18" spans="1:7" ht="12.75">
      <c r="A18" t="s">
        <v>26</v>
      </c>
      <c r="B18" s="49">
        <v>-0.0003571319</v>
      </c>
      <c r="C18" s="49">
        <v>0.008322824</v>
      </c>
      <c r="D18" s="49">
        <v>0.03577866</v>
      </c>
      <c r="E18" s="49">
        <v>0.04721872</v>
      </c>
      <c r="F18" s="49">
        <v>0.03782487</v>
      </c>
      <c r="G18" s="49">
        <v>0.02696064</v>
      </c>
    </row>
    <row r="19" spans="1:7" ht="12.75">
      <c r="A19" t="s">
        <v>27</v>
      </c>
      <c r="B19" s="49">
        <v>-0.202477</v>
      </c>
      <c r="C19" s="49">
        <v>-0.1853667</v>
      </c>
      <c r="D19" s="49">
        <v>-0.188431</v>
      </c>
      <c r="E19" s="49">
        <v>-0.1758627</v>
      </c>
      <c r="F19" s="49">
        <v>-0.1422474</v>
      </c>
      <c r="G19" s="49">
        <v>-0.1805443</v>
      </c>
    </row>
    <row r="20" spans="1:7" ht="12.75">
      <c r="A20" t="s">
        <v>28</v>
      </c>
      <c r="B20" s="49">
        <v>-0.0009889368</v>
      </c>
      <c r="C20" s="49">
        <v>0.002262599</v>
      </c>
      <c r="D20" s="49">
        <v>0.0007636712</v>
      </c>
      <c r="E20" s="49">
        <v>-0.005691945</v>
      </c>
      <c r="F20" s="49">
        <v>-0.009672741</v>
      </c>
      <c r="G20" s="49">
        <v>-0.00207474</v>
      </c>
    </row>
    <row r="21" spans="1:7" ht="12.75">
      <c r="A21" t="s">
        <v>29</v>
      </c>
      <c r="B21" s="49">
        <v>-90.90811</v>
      </c>
      <c r="C21" s="49">
        <v>90.42258</v>
      </c>
      <c r="D21" s="49">
        <v>80.10381</v>
      </c>
      <c r="E21" s="49">
        <v>-58.61246</v>
      </c>
      <c r="F21" s="49">
        <v>-103.0981</v>
      </c>
      <c r="G21" s="49">
        <v>0.004904156</v>
      </c>
    </row>
    <row r="22" spans="1:7" ht="12.75">
      <c r="A22" t="s">
        <v>30</v>
      </c>
      <c r="B22" s="49">
        <v>142.8267</v>
      </c>
      <c r="C22" s="49">
        <v>53.9828</v>
      </c>
      <c r="D22" s="49">
        <v>-6.752651</v>
      </c>
      <c r="E22" s="49">
        <v>-63.21521</v>
      </c>
      <c r="F22" s="49">
        <v>-126.6006</v>
      </c>
      <c r="G22" s="49">
        <v>0</v>
      </c>
    </row>
    <row r="23" spans="1:7" ht="12.75">
      <c r="A23" t="s">
        <v>31</v>
      </c>
      <c r="B23" s="49">
        <v>0.121483</v>
      </c>
      <c r="C23" s="49">
        <v>-2.758152</v>
      </c>
      <c r="D23" s="49">
        <v>-0.3824683</v>
      </c>
      <c r="E23" s="49">
        <v>1.531813</v>
      </c>
      <c r="F23" s="49">
        <v>8.099627</v>
      </c>
      <c r="G23" s="49">
        <v>0.7107153</v>
      </c>
    </row>
    <row r="24" spans="1:7" ht="12.75">
      <c r="A24" t="s">
        <v>32</v>
      </c>
      <c r="B24" s="49">
        <v>-2.270233</v>
      </c>
      <c r="C24" s="49">
        <v>-0.7046478</v>
      </c>
      <c r="D24" s="49">
        <v>-0.5291685</v>
      </c>
      <c r="E24" s="49">
        <v>-3.668924</v>
      </c>
      <c r="F24" s="49">
        <v>-0.1542502</v>
      </c>
      <c r="G24" s="49">
        <v>-1.529098</v>
      </c>
    </row>
    <row r="25" spans="1:7" ht="12.75">
      <c r="A25" t="s">
        <v>33</v>
      </c>
      <c r="B25" s="49">
        <v>0.4937415</v>
      </c>
      <c r="C25" s="49">
        <v>0.2129698</v>
      </c>
      <c r="D25" s="49">
        <v>0.1857402</v>
      </c>
      <c r="E25" s="49">
        <v>1.293543</v>
      </c>
      <c r="F25" s="49">
        <v>-1.041519</v>
      </c>
      <c r="G25" s="49">
        <v>0.3398004</v>
      </c>
    </row>
    <row r="26" spans="1:7" ht="12.75">
      <c r="A26" t="s">
        <v>34</v>
      </c>
      <c r="B26" s="49">
        <v>0.9383342</v>
      </c>
      <c r="C26" s="49">
        <v>0.8753434</v>
      </c>
      <c r="D26" s="49">
        <v>1.197861</v>
      </c>
      <c r="E26" s="49">
        <v>0.4436123</v>
      </c>
      <c r="F26" s="49">
        <v>1.455865</v>
      </c>
      <c r="G26" s="49">
        <v>0.9356183</v>
      </c>
    </row>
    <row r="27" spans="1:7" ht="12.75">
      <c r="A27" t="s">
        <v>35</v>
      </c>
      <c r="B27" s="49">
        <v>0.04011983</v>
      </c>
      <c r="C27" s="49">
        <v>0.2860318</v>
      </c>
      <c r="D27" s="49">
        <v>0.4022089</v>
      </c>
      <c r="E27" s="49">
        <v>0.1584101</v>
      </c>
      <c r="F27" s="49">
        <v>0.5394469</v>
      </c>
      <c r="G27" s="49">
        <v>0.2814425</v>
      </c>
    </row>
    <row r="28" spans="1:7" ht="12.75">
      <c r="A28" t="s">
        <v>36</v>
      </c>
      <c r="B28" s="49">
        <v>-0.003086267</v>
      </c>
      <c r="C28" s="49">
        <v>-0.006294026</v>
      </c>
      <c r="D28" s="49">
        <v>0.1159598</v>
      </c>
      <c r="E28" s="49">
        <v>-0.1009643</v>
      </c>
      <c r="F28" s="49">
        <v>-0.3229007</v>
      </c>
      <c r="G28" s="49">
        <v>-0.04142908</v>
      </c>
    </row>
    <row r="29" spans="1:7" ht="12.75">
      <c r="A29" t="s">
        <v>37</v>
      </c>
      <c r="B29" s="49">
        <v>0.1294071</v>
      </c>
      <c r="C29" s="49">
        <v>0.08910466</v>
      </c>
      <c r="D29" s="49">
        <v>0.07276783</v>
      </c>
      <c r="E29" s="49">
        <v>0.1775746</v>
      </c>
      <c r="F29" s="49">
        <v>-0.0143496</v>
      </c>
      <c r="G29" s="49">
        <v>0.0985041</v>
      </c>
    </row>
    <row r="30" spans="1:7" ht="12.75">
      <c r="A30" t="s">
        <v>38</v>
      </c>
      <c r="B30" s="49">
        <v>0.06868853</v>
      </c>
      <c r="C30" s="49">
        <v>0.1002429</v>
      </c>
      <c r="D30" s="49">
        <v>0.1133349</v>
      </c>
      <c r="E30" s="49">
        <v>0.06978286</v>
      </c>
      <c r="F30" s="49">
        <v>0.3600076</v>
      </c>
      <c r="G30" s="49">
        <v>0.1261309</v>
      </c>
    </row>
    <row r="31" spans="1:7" ht="12.75">
      <c r="A31" t="s">
        <v>39</v>
      </c>
      <c r="B31" s="49">
        <v>-0.005653107</v>
      </c>
      <c r="C31" s="49">
        <v>0.04397808</v>
      </c>
      <c r="D31" s="49">
        <v>0.04948912</v>
      </c>
      <c r="E31" s="49">
        <v>0.06954986</v>
      </c>
      <c r="F31" s="49">
        <v>0.06229178</v>
      </c>
      <c r="G31" s="49">
        <v>0.04671034</v>
      </c>
    </row>
    <row r="32" spans="1:7" ht="12.75">
      <c r="A32" t="s">
        <v>40</v>
      </c>
      <c r="B32" s="49">
        <v>0.02641886</v>
      </c>
      <c r="C32" s="49">
        <v>0.01342193</v>
      </c>
      <c r="D32" s="49">
        <v>0.02247857</v>
      </c>
      <c r="E32" s="49">
        <v>0.01696168</v>
      </c>
      <c r="F32" s="49">
        <v>-0.02174958</v>
      </c>
      <c r="G32" s="49">
        <v>0.01364324</v>
      </c>
    </row>
    <row r="33" spans="1:7" ht="12.75">
      <c r="A33" t="s">
        <v>41</v>
      </c>
      <c r="B33" s="49">
        <v>0.1369301</v>
      </c>
      <c r="C33" s="49">
        <v>0.09368242</v>
      </c>
      <c r="D33" s="49">
        <v>0.09786338</v>
      </c>
      <c r="E33" s="49">
        <v>0.1169625</v>
      </c>
      <c r="F33" s="49">
        <v>0.09540047</v>
      </c>
      <c r="G33" s="49">
        <v>0.1067839</v>
      </c>
    </row>
    <row r="34" spans="1:7" ht="12.75">
      <c r="A34" t="s">
        <v>42</v>
      </c>
      <c r="B34" s="49">
        <v>-0.02496171</v>
      </c>
      <c r="C34" s="49">
        <v>-0.0107188</v>
      </c>
      <c r="D34" s="49">
        <v>0.004851051</v>
      </c>
      <c r="E34" s="49">
        <v>0.01003087</v>
      </c>
      <c r="F34" s="49">
        <v>-0.009525675</v>
      </c>
      <c r="G34" s="49">
        <v>-0.003890061</v>
      </c>
    </row>
    <row r="35" spans="1:7" ht="12.75">
      <c r="A35" t="s">
        <v>43</v>
      </c>
      <c r="B35" s="49">
        <v>-0.004727586</v>
      </c>
      <c r="C35" s="49">
        <v>-0.003325543</v>
      </c>
      <c r="D35" s="49">
        <v>-0.003320149</v>
      </c>
      <c r="E35" s="49">
        <v>0.001337582</v>
      </c>
      <c r="F35" s="49">
        <v>0.006010892</v>
      </c>
      <c r="G35" s="49">
        <v>-0.001160116</v>
      </c>
    </row>
    <row r="36" spans="1:6" ht="12.75">
      <c r="A36" t="s">
        <v>44</v>
      </c>
      <c r="B36" s="49">
        <v>24.05396</v>
      </c>
      <c r="C36" s="49">
        <v>24.0509</v>
      </c>
      <c r="D36" s="49">
        <v>24.05701</v>
      </c>
      <c r="E36" s="49">
        <v>24.0509</v>
      </c>
      <c r="F36" s="49">
        <v>24.05396</v>
      </c>
    </row>
    <row r="37" spans="1:6" ht="12.75">
      <c r="A37" t="s">
        <v>45</v>
      </c>
      <c r="B37" s="49">
        <v>-0.3504435</v>
      </c>
      <c r="C37" s="49">
        <v>-0.3300985</v>
      </c>
      <c r="D37" s="49">
        <v>-0.3184001</v>
      </c>
      <c r="E37" s="49">
        <v>-0.3133138</v>
      </c>
      <c r="F37" s="49">
        <v>-0.3067017</v>
      </c>
    </row>
    <row r="38" spans="1:7" ht="12.75">
      <c r="A38" t="s">
        <v>55</v>
      </c>
      <c r="B38" s="49">
        <v>-1.907905E-05</v>
      </c>
      <c r="C38" s="49">
        <v>-0.0001465705</v>
      </c>
      <c r="D38" s="49">
        <v>-5.812329E-05</v>
      </c>
      <c r="E38" s="49">
        <v>9.55435E-05</v>
      </c>
      <c r="F38" s="49">
        <v>0.0002152618</v>
      </c>
      <c r="G38" s="49">
        <v>0.0002699598</v>
      </c>
    </row>
    <row r="39" spans="1:7" ht="12.75">
      <c r="A39" t="s">
        <v>56</v>
      </c>
      <c r="B39" s="49">
        <v>0.0001548163</v>
      </c>
      <c r="C39" s="49">
        <v>-0.0001529272</v>
      </c>
      <c r="D39" s="49">
        <v>-0.0001362157</v>
      </c>
      <c r="E39" s="49">
        <v>0.0001002452</v>
      </c>
      <c r="F39" s="49">
        <v>0.0001779921</v>
      </c>
      <c r="G39" s="49">
        <v>0.0009935503</v>
      </c>
    </row>
    <row r="40" spans="2:5" ht="12.75">
      <c r="B40" t="s">
        <v>46</v>
      </c>
      <c r="C40" t="s">
        <v>47</v>
      </c>
      <c r="D40" t="s">
        <v>48</v>
      </c>
      <c r="E40">
        <v>3.116933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-1.9079049065557025E-05</v>
      </c>
      <c r="C50">
        <f>-0.017/(C7*C7+C22*C22)*(C21*C22+C6*C7)</f>
        <v>-0.000146570487615617</v>
      </c>
      <c r="D50">
        <f>-0.017/(D7*D7+D22*D22)*(D21*D22+D6*D7)</f>
        <v>-5.8123294274409466E-05</v>
      </c>
      <c r="E50">
        <f>-0.017/(E7*E7+E22*E22)*(E21*E22+E6*E7)</f>
        <v>9.554349210205655E-05</v>
      </c>
      <c r="F50">
        <f>-0.017/(F7*F7+F22*F22)*(F21*F22+F6*F7)</f>
        <v>0.00021526178063771857</v>
      </c>
      <c r="G50">
        <f>(B50*B$4+C50*C$4+D50*D$4+E50*E$4+F50*F$4)/SUM(B$4:F$4)</f>
        <v>-3.027995428958801E-07</v>
      </c>
    </row>
    <row r="51" spans="1:7" ht="12.75">
      <c r="A51" t="s">
        <v>59</v>
      </c>
      <c r="B51">
        <f>-0.017/(B7*B7+B22*B22)*(B21*B7-B6*B22)</f>
        <v>0.00015481628676171716</v>
      </c>
      <c r="C51">
        <f>-0.017/(C7*C7+C22*C22)*(C21*C7-C6*C22)</f>
        <v>-0.0001529271574681144</v>
      </c>
      <c r="D51">
        <f>-0.017/(D7*D7+D22*D22)*(D21*D7-D6*D22)</f>
        <v>-0.00013621572563212055</v>
      </c>
      <c r="E51">
        <f>-0.017/(E7*E7+E22*E22)*(E21*E7-E6*E22)</f>
        <v>0.0001002451621917365</v>
      </c>
      <c r="F51">
        <f>-0.017/(F7*F7+F22*F22)*(F21*F7-F6*F22)</f>
        <v>0.00017799199705858035</v>
      </c>
      <c r="G51">
        <f>(B51*B$4+C51*C$4+D51*D$4+E51*E$4+F51*F$4)/SUM(B$4:F$4)</f>
        <v>7.38789837713763E-07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9999.989903803536</v>
      </c>
      <c r="C62">
        <f>C7+(2/0.017)*(C8*C50-C23*C51)</f>
        <v>9999.907705765529</v>
      </c>
      <c r="D62">
        <f>D7+(2/0.017)*(D8*D50-D23*D51)</f>
        <v>9999.983803681669</v>
      </c>
      <c r="E62">
        <f>E7+(2/0.017)*(E8*E50-E23*E51)</f>
        <v>9999.956924440108</v>
      </c>
      <c r="F62">
        <f>F7+(2/0.017)*(F8*F50-F23*F51)</f>
        <v>9999.763636519687</v>
      </c>
    </row>
    <row r="63" spans="1:6" ht="12.75">
      <c r="A63" t="s">
        <v>67</v>
      </c>
      <c r="B63">
        <f>B8+(3/0.017)*(B9*B50-B24*B51)</f>
        <v>3.5757652123631507</v>
      </c>
      <c r="C63">
        <f>C8+(3/0.017)*(C9*C50-C24*C51)</f>
        <v>2.4598878732461515</v>
      </c>
      <c r="D63">
        <f>D8+(3/0.017)*(D9*D50-D24*D51)</f>
        <v>1.4575615407380031</v>
      </c>
      <c r="E63">
        <f>E8+(3/0.017)*(E9*E50-E24*E51)</f>
        <v>-2.1566645416789894</v>
      </c>
      <c r="F63">
        <f>F8+(3/0.017)*(F9*F50-F24*F51)</f>
        <v>-2.6712204968344815</v>
      </c>
    </row>
    <row r="64" spans="1:6" ht="12.75">
      <c r="A64" t="s">
        <v>68</v>
      </c>
      <c r="B64">
        <f>B9+(4/0.017)*(B10*B50-B25*B51)</f>
        <v>-0.46535848628203613</v>
      </c>
      <c r="C64">
        <f>C9+(4/0.017)*(C10*C50-C25*C51)</f>
        <v>-0.1410107249717022</v>
      </c>
      <c r="D64">
        <f>D9+(4/0.017)*(D10*D50-D25*D51)</f>
        <v>0.20065528297443913</v>
      </c>
      <c r="E64">
        <f>E9+(4/0.017)*(E10*E50-E25*E51)</f>
        <v>0.1944892700459137</v>
      </c>
      <c r="F64">
        <f>F9+(4/0.017)*(F10*F50-F25*F51)</f>
        <v>-1.0608563417251946</v>
      </c>
    </row>
    <row r="65" spans="1:6" ht="12.75">
      <c r="A65" t="s">
        <v>69</v>
      </c>
      <c r="B65">
        <f>B10+(5/0.017)*(B11*B50-B26*B51)</f>
        <v>0.004773967610496886</v>
      </c>
      <c r="C65">
        <f>C10+(5/0.017)*(C11*C50-C26*C51)</f>
        <v>-0.5414097919221911</v>
      </c>
      <c r="D65">
        <f>D10+(5/0.017)*(D11*D50-D26*D51)</f>
        <v>-0.3722996281026164</v>
      </c>
      <c r="E65">
        <f>E10+(5/0.017)*(E11*E50-E26*E51)</f>
        <v>0.9336932921722197</v>
      </c>
      <c r="F65">
        <f>F10+(5/0.017)*(F11*F50-F26*F51)</f>
        <v>-0.1053673844366747</v>
      </c>
    </row>
    <row r="66" spans="1:6" ht="12.75">
      <c r="A66" t="s">
        <v>70</v>
      </c>
      <c r="B66">
        <f>B11+(6/0.017)*(B12*B50-B27*B51)</f>
        <v>3.225282820636703</v>
      </c>
      <c r="C66">
        <f>C11+(6/0.017)*(C12*C50-C27*C51)</f>
        <v>1.7858598090797961</v>
      </c>
      <c r="D66">
        <f>D11+(6/0.017)*(D12*D50-D27*D51)</f>
        <v>1.7589827304226577</v>
      </c>
      <c r="E66">
        <f>E11+(6/0.017)*(E12*E50-E27*E51)</f>
        <v>0.7574937805593565</v>
      </c>
      <c r="F66">
        <f>F11+(6/0.017)*(F12*F50-F27*F51)</f>
        <v>14.642830639203607</v>
      </c>
    </row>
    <row r="67" spans="1:6" ht="12.75">
      <c r="A67" t="s">
        <v>71</v>
      </c>
      <c r="B67">
        <f>B12+(7/0.017)*(B13*B50-B28*B51)</f>
        <v>0.26620874308050435</v>
      </c>
      <c r="C67">
        <f>C12+(7/0.017)*(C13*C50-C28*C51)</f>
        <v>0.09474610630933451</v>
      </c>
      <c r="D67">
        <f>D12+(7/0.017)*(D13*D50-D28*D51)</f>
        <v>-0.30153033025821624</v>
      </c>
      <c r="E67">
        <f>E12+(7/0.017)*(E13*E50-E28*E51)</f>
        <v>-0.28286688071057764</v>
      </c>
      <c r="F67">
        <f>F12+(7/0.017)*(F13*F50-F28*F51)</f>
        <v>-0.36073400349833284</v>
      </c>
    </row>
    <row r="68" spans="1:6" ht="12.75">
      <c r="A68" t="s">
        <v>72</v>
      </c>
      <c r="B68">
        <f>B13+(8/0.017)*(B14*B50-B29*B51)</f>
        <v>0.0042306484985112705</v>
      </c>
      <c r="C68">
        <f>C13+(8/0.017)*(C14*C50-C29*C51)</f>
        <v>0.05283539067643933</v>
      </c>
      <c r="D68">
        <f>D13+(8/0.017)*(D14*D50-D29*D51)</f>
        <v>0.06500821681092564</v>
      </c>
      <c r="E68">
        <f>E13+(8/0.017)*(E14*E50-E29*E51)</f>
        <v>0.04587693643704244</v>
      </c>
      <c r="F68">
        <f>F13+(8/0.017)*(F14*F50-F29*F51)</f>
        <v>0.10350562194357607</v>
      </c>
    </row>
    <row r="69" spans="1:6" ht="12.75">
      <c r="A69" t="s">
        <v>73</v>
      </c>
      <c r="B69">
        <f>B14+(9/0.017)*(B15*B50-B30*B51)</f>
        <v>-0.0004709887640998553</v>
      </c>
      <c r="C69">
        <f>C14+(9/0.017)*(C15*C50-C30*C51)</f>
        <v>-0.07238845877459782</v>
      </c>
      <c r="D69">
        <f>D14+(9/0.017)*(D15*D50-D30*D51)</f>
        <v>-0.035740955592381954</v>
      </c>
      <c r="E69">
        <f>E14+(9/0.017)*(E15*E50-E30*E51)</f>
        <v>0.025968953433210987</v>
      </c>
      <c r="F69">
        <f>F14+(9/0.017)*(F15*F50-F30*F51)</f>
        <v>0.12269978460647195</v>
      </c>
    </row>
    <row r="70" spans="1:6" ht="12.75">
      <c r="A70" t="s">
        <v>74</v>
      </c>
      <c r="B70">
        <f>B15+(10/0.017)*(B16*B50-B31*B51)</f>
        <v>-0.37400560118902837</v>
      </c>
      <c r="C70">
        <f>C15+(10/0.017)*(C16*C50-C31*C51)</f>
        <v>-0.16447052351687824</v>
      </c>
      <c r="D70">
        <f>D15+(10/0.017)*(D16*D50-D31*D51)</f>
        <v>-0.15789430850276331</v>
      </c>
      <c r="E70">
        <f>E15+(10/0.017)*(E16*E50-E31*E51)</f>
        <v>-0.201465440864089</v>
      </c>
      <c r="F70">
        <f>F15+(10/0.017)*(F16*F50-F31*F51)</f>
        <v>-0.34592095072932805</v>
      </c>
    </row>
    <row r="71" spans="1:6" ht="12.75">
      <c r="A71" t="s">
        <v>75</v>
      </c>
      <c r="B71">
        <f>B16+(11/0.017)*(B17*B50-B32*B51)</f>
        <v>0.006942046301019059</v>
      </c>
      <c r="C71">
        <f>C16+(11/0.017)*(C17*C50-C32*C51)</f>
        <v>-0.011144280378973217</v>
      </c>
      <c r="D71">
        <f>D16+(11/0.017)*(D17*D50-D32*D51)</f>
        <v>-0.03451635328021727</v>
      </c>
      <c r="E71">
        <f>E16+(11/0.017)*(E17*E50-E32*E51)</f>
        <v>-0.020521634372139344</v>
      </c>
      <c r="F71">
        <f>F16+(11/0.017)*(F17*F50-F32*F51)</f>
        <v>-0.05701936642845016</v>
      </c>
    </row>
    <row r="72" spans="1:6" ht="12.75">
      <c r="A72" t="s">
        <v>76</v>
      </c>
      <c r="B72">
        <f>B17+(12/0.017)*(B18*B50-B33*B51)</f>
        <v>-0.035107247099435974</v>
      </c>
      <c r="C72">
        <f>C17+(12/0.017)*(C18*C50-C33*C51)</f>
        <v>-0.020709187654130542</v>
      </c>
      <c r="D72">
        <f>D17+(12/0.017)*(D18*D50-D33*D51)</f>
        <v>-0.015795027480761475</v>
      </c>
      <c r="E72">
        <f>E17+(12/0.017)*(E18*E50-E33*E51)</f>
        <v>-0.0207144506222083</v>
      </c>
      <c r="F72">
        <f>F17+(12/0.017)*(F18*F50-F33*F51)</f>
        <v>-0.027461599746143737</v>
      </c>
    </row>
    <row r="73" spans="1:6" ht="12.75">
      <c r="A73" t="s">
        <v>77</v>
      </c>
      <c r="B73">
        <f>B18+(13/0.017)*(B19*B50-B34*B51)</f>
        <v>0.00555216941317088</v>
      </c>
      <c r="C73">
        <f>C18+(13/0.017)*(C19*C50-C34*C51)</f>
        <v>0.027845835522704192</v>
      </c>
      <c r="D73">
        <f>D18+(13/0.017)*(D19*D50-D34*D51)</f>
        <v>0.04465920462594357</v>
      </c>
      <c r="E73">
        <f>E18+(13/0.017)*(E19*E50-E34*E51)</f>
        <v>0.033600774422269566</v>
      </c>
      <c r="F73">
        <f>F18+(13/0.017)*(F19*F50-F34*F51)</f>
        <v>0.015705802289378668</v>
      </c>
    </row>
    <row r="74" spans="1:6" ht="12.75">
      <c r="A74" t="s">
        <v>78</v>
      </c>
      <c r="B74">
        <f>B19+(14/0.017)*(B20*B50-B35*B51)</f>
        <v>-0.2018587144723322</v>
      </c>
      <c r="C74">
        <f>C19+(14/0.017)*(C20*C50-C35*C51)</f>
        <v>-0.1860586261808419</v>
      </c>
      <c r="D74">
        <f>D19+(14/0.017)*(D20*D50-D35*D51)</f>
        <v>-0.18884000060445855</v>
      </c>
      <c r="E74">
        <f>E19+(14/0.017)*(E20*E50-E35*E51)</f>
        <v>-0.17642098246903684</v>
      </c>
      <c r="F74">
        <f>F19+(14/0.017)*(F20*F50-F35*F51)</f>
        <v>-0.14484321586558074</v>
      </c>
    </row>
    <row r="75" spans="1:6" ht="12.75">
      <c r="A75" t="s">
        <v>79</v>
      </c>
      <c r="B75" s="49">
        <f>B20</f>
        <v>-0.0009889368</v>
      </c>
      <c r="C75" s="49">
        <f>C20</f>
        <v>0.002262599</v>
      </c>
      <c r="D75" s="49">
        <f>D20</f>
        <v>0.0007636712</v>
      </c>
      <c r="E75" s="49">
        <f>E20</f>
        <v>-0.005691945</v>
      </c>
      <c r="F75" s="49">
        <f>F20</f>
        <v>-0.009672741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142.8903980653686</v>
      </c>
      <c r="C82">
        <f>C22+(2/0.017)*(C8*C51+C23*C50)</f>
        <v>53.985838678040345</v>
      </c>
      <c r="D82">
        <f>D22+(2/0.017)*(D8*D51+D23*D50)</f>
        <v>-6.77362861681194</v>
      </c>
      <c r="E82">
        <f>E22+(2/0.017)*(E8*E51+E23*E50)</f>
        <v>-63.22423257947661</v>
      </c>
      <c r="F82">
        <f>F22+(2/0.017)*(F8*F51+F23*F50)</f>
        <v>-126.45067519059637</v>
      </c>
    </row>
    <row r="83" spans="1:6" ht="12.75">
      <c r="A83" t="s">
        <v>82</v>
      </c>
      <c r="B83">
        <f>B23+(3/0.017)*(B9*B51+B24*B50)</f>
        <v>0.1169122176437296</v>
      </c>
      <c r="C83">
        <f>C23+(3/0.017)*(C9*C51+C24*C50)</f>
        <v>-2.73544442614794</v>
      </c>
      <c r="D83">
        <f>D23+(3/0.017)*(D9*D51+D24*D50)</f>
        <v>-0.3815924279855743</v>
      </c>
      <c r="E83">
        <f>E23+(3/0.017)*(E9*E51+E24*E50)</f>
        <v>1.4735651185762686</v>
      </c>
      <c r="F83">
        <f>F23+(3/0.017)*(F9*F51+F24*F50)</f>
        <v>8.060603165017989</v>
      </c>
    </row>
    <row r="84" spans="1:6" ht="12.75">
      <c r="A84" t="s">
        <v>83</v>
      </c>
      <c r="B84">
        <f>B24+(4/0.017)*(B10*B51+B25*B50)</f>
        <v>-2.2700590894227153</v>
      </c>
      <c r="C84">
        <f>C24+(4/0.017)*(C10*C51+C25*C50)</f>
        <v>-0.6938484244853934</v>
      </c>
      <c r="D84">
        <f>D24+(4/0.017)*(D10*D51+D25*D50)</f>
        <v>-0.5191878040273058</v>
      </c>
      <c r="E84">
        <f>E24+(4/0.017)*(E10*E51+E25*E50)</f>
        <v>-3.618024730849193</v>
      </c>
      <c r="F84">
        <f>F24+(4/0.017)*(F10*F51+F25*F50)</f>
        <v>-0.24721880373183747</v>
      </c>
    </row>
    <row r="85" spans="1:6" ht="12.75">
      <c r="A85" t="s">
        <v>84</v>
      </c>
      <c r="B85">
        <f>B25+(5/0.017)*(B11*B51+B26*B50)</f>
        <v>0.635518147547194</v>
      </c>
      <c r="C85">
        <f>C25+(5/0.017)*(C11*C51+C26*C50)</f>
        <v>0.0953766284162617</v>
      </c>
      <c r="D85">
        <f>D25+(5/0.017)*(D11*D51+D26*D50)</f>
        <v>0.09581844331716813</v>
      </c>
      <c r="E85">
        <f>E25+(5/0.017)*(E11*E51+E26*E50)</f>
        <v>1.3287954885867221</v>
      </c>
      <c r="F85">
        <f>F25+(5/0.017)*(F11*F51+F26*F50)</f>
        <v>-0.17945198906758753</v>
      </c>
    </row>
    <row r="86" spans="1:6" ht="12.75">
      <c r="A86" t="s">
        <v>85</v>
      </c>
      <c r="B86">
        <f>B26+(6/0.017)*(B12*B51+B27*B50)</f>
        <v>0.9526050832252415</v>
      </c>
      <c r="C86">
        <f>C26+(6/0.017)*(C12*C51+C27*C50)</f>
        <v>0.8552813371203071</v>
      </c>
      <c r="D86">
        <f>D26+(6/0.017)*(D12*D51+D27*D50)</f>
        <v>1.2043512561929757</v>
      </c>
      <c r="E86">
        <f>E26+(6/0.017)*(E12*E51+E27*E50)</f>
        <v>0.4387255816621646</v>
      </c>
      <c r="F86">
        <f>F26+(6/0.017)*(F12*F51+F27*F50)</f>
        <v>1.472241133097452</v>
      </c>
    </row>
    <row r="87" spans="1:6" ht="12.75">
      <c r="A87" t="s">
        <v>86</v>
      </c>
      <c r="B87">
        <f>B27+(7/0.017)*(B13*B51+B28*B50)</f>
        <v>0.04101556880064191</v>
      </c>
      <c r="C87">
        <f>C27+(7/0.017)*(C13*C51+C28*C50)</f>
        <v>0.28389527394198505</v>
      </c>
      <c r="D87">
        <f>D27+(7/0.017)*(D13*D51+D28*D50)</f>
        <v>0.39612408528619447</v>
      </c>
      <c r="E87">
        <f>E27+(7/0.017)*(E13*E51+E28*E50)</f>
        <v>0.1566039800363839</v>
      </c>
      <c r="F87">
        <f>F27+(7/0.017)*(F13*F51+F28*F50)</f>
        <v>0.5168798768077143</v>
      </c>
    </row>
    <row r="88" spans="1:6" ht="12.75">
      <c r="A88" t="s">
        <v>87</v>
      </c>
      <c r="B88">
        <f>B28+(8/0.017)*(B14*B51+B29*B50)</f>
        <v>-0.004147813035280004</v>
      </c>
      <c r="C88">
        <f>C28+(8/0.017)*(C14*C51+C29*C50)</f>
        <v>-0.0056985022920394484</v>
      </c>
      <c r="D88">
        <f>D28+(8/0.017)*(D14*D51+D29*D50)</f>
        <v>0.11710618535183669</v>
      </c>
      <c r="E88">
        <f>E28+(8/0.017)*(E14*E51+E29*E50)</f>
        <v>-0.0911120155077638</v>
      </c>
      <c r="F88">
        <f>F28+(8/0.017)*(F14*F51+F29*F50)</f>
        <v>-0.3080639794858842</v>
      </c>
    </row>
    <row r="89" spans="1:6" ht="12.75">
      <c r="A89" t="s">
        <v>88</v>
      </c>
      <c r="B89">
        <f>B29+(9/0.017)*(B15*B51+B30*B50)</f>
        <v>0.09802561161259163</v>
      </c>
      <c r="C89">
        <f>C29+(9/0.017)*(C15*C51+C30*C50)</f>
        <v>0.09506915877597814</v>
      </c>
      <c r="D89">
        <f>D29+(9/0.017)*(D15*D51+D30*D50)</f>
        <v>0.08104495896055072</v>
      </c>
      <c r="E89">
        <f>E29+(9/0.017)*(E15*E51+E30*E50)</f>
        <v>0.17068508209299216</v>
      </c>
      <c r="F89">
        <f>F29+(9/0.017)*(F15*F51+F30*F50)</f>
        <v>-0.004629320531810985</v>
      </c>
    </row>
    <row r="90" spans="1:6" ht="12.75">
      <c r="A90" t="s">
        <v>89</v>
      </c>
      <c r="B90">
        <f>B30+(10/0.017)*(B16*B51+B31*B50)</f>
        <v>0.06960253797093838</v>
      </c>
      <c r="C90">
        <f>C30+(10/0.017)*(C16*C51+C31*C50)</f>
        <v>0.0978287965270729</v>
      </c>
      <c r="D90">
        <f>D30+(10/0.017)*(D16*D51+D31*D50)</f>
        <v>0.11463882955731346</v>
      </c>
      <c r="E90">
        <f>E30+(10/0.017)*(E16*E51+E31*E50)</f>
        <v>0.0726034199319196</v>
      </c>
      <c r="F90">
        <f>F30+(10/0.017)*(F16*F51+F31*F50)</f>
        <v>0.36197251014948467</v>
      </c>
    </row>
    <row r="91" spans="1:6" ht="12.75">
      <c r="A91" t="s">
        <v>90</v>
      </c>
      <c r="B91">
        <f>B31+(11/0.017)*(B17*B51+B32*B50)</f>
        <v>-0.007997590714090615</v>
      </c>
      <c r="C91">
        <f>C31+(11/0.017)*(C17*C51+C32*C50)</f>
        <v>0.045669872676275286</v>
      </c>
      <c r="D91">
        <f>D31+(11/0.017)*(D17*D51+D32*D50)</f>
        <v>0.0507358779846536</v>
      </c>
      <c r="E91">
        <f>E31+(11/0.017)*(E17*E51+E32*E50)</f>
        <v>0.06958511828263568</v>
      </c>
      <c r="F91">
        <f>F31+(11/0.017)*(F17*F51+F32*F50)</f>
        <v>0.05681808589568763</v>
      </c>
    </row>
    <row r="92" spans="1:6" ht="12.75">
      <c r="A92" t="s">
        <v>91</v>
      </c>
      <c r="B92">
        <f>B32+(12/0.017)*(B18*B51+B33*B50)</f>
        <v>0.024535716989816148</v>
      </c>
      <c r="C92">
        <f>C32+(12/0.017)*(C18*C51+C33*C50)</f>
        <v>0.0028309673198787556</v>
      </c>
      <c r="D92">
        <f>D32+(12/0.017)*(D18*D51+D33*D50)</f>
        <v>0.015023211292842387</v>
      </c>
      <c r="E92">
        <f>E32+(12/0.017)*(E18*E51+E33*E50)</f>
        <v>0.028191176898733867</v>
      </c>
      <c r="F92">
        <f>F32+(12/0.017)*(F18*F51+F33*F50)</f>
        <v>-0.002501157038360166</v>
      </c>
    </row>
    <row r="93" spans="1:6" ht="12.75">
      <c r="A93" t="s">
        <v>92</v>
      </c>
      <c r="B93">
        <f>B33+(13/0.017)*(B19*B51+B34*B50)</f>
        <v>0.11332325347868083</v>
      </c>
      <c r="C93">
        <f>C33+(13/0.017)*(C19*C51+C34*C50)</f>
        <v>0.11656139702456982</v>
      </c>
      <c r="D93">
        <f>D33+(13/0.017)*(D19*D51+D34*D50)</f>
        <v>0.11727567307723813</v>
      </c>
      <c r="E93">
        <f>E33+(13/0.017)*(E19*E51+E34*E50)</f>
        <v>0.10421408782514033</v>
      </c>
      <c r="F93">
        <f>F33+(13/0.017)*(F19*F51+F34*F50)</f>
        <v>0.07447091921525473</v>
      </c>
    </row>
    <row r="94" spans="1:6" ht="12.75">
      <c r="A94" t="s">
        <v>93</v>
      </c>
      <c r="B94">
        <f>B34+(14/0.017)*(B20*B51+B35*B50)</f>
        <v>-0.025013514675969017</v>
      </c>
      <c r="C94">
        <f>C34+(14/0.017)*(C20*C51+C35*C50)</f>
        <v>-0.010602341720146409</v>
      </c>
      <c r="D94">
        <f>D34+(14/0.017)*(D20*D51+D35*D50)</f>
        <v>0.004924307211172558</v>
      </c>
      <c r="E94">
        <f>E34+(14/0.017)*(E20*E51+E35*E50)</f>
        <v>0.00966621719279881</v>
      </c>
      <c r="F94">
        <f>F34+(14/0.017)*(F20*F51+F35*F50)</f>
        <v>-0.009877943965571265</v>
      </c>
    </row>
    <row r="95" spans="1:6" ht="12.75">
      <c r="A95" t="s">
        <v>94</v>
      </c>
      <c r="B95" s="49">
        <f>B35</f>
        <v>-0.004727586</v>
      </c>
      <c r="C95" s="49">
        <f>C35</f>
        <v>-0.003325543</v>
      </c>
      <c r="D95" s="49">
        <f>D35</f>
        <v>-0.003320149</v>
      </c>
      <c r="E95" s="49">
        <f>E35</f>
        <v>0.001337582</v>
      </c>
      <c r="F95" s="49">
        <f>F35</f>
        <v>0.006010892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3.575768822529605</v>
      </c>
      <c r="C103">
        <f>C63*10000/C62</f>
        <v>2.459910576802507</v>
      </c>
      <c r="D103">
        <f>D63*10000/D62</f>
        <v>1.4575639014548967</v>
      </c>
      <c r="E103">
        <f>E63*10000/E62</f>
        <v>-2.1566738316722693</v>
      </c>
      <c r="F103">
        <f>F63*10000/F62</f>
        <v>-2.6712836362241976</v>
      </c>
      <c r="G103">
        <f>AVERAGE(C103:E103)</f>
        <v>0.5869335488617115</v>
      </c>
      <c r="H103">
        <f>STDEV(C103:E103)</f>
        <v>2.4283143965074827</v>
      </c>
      <c r="I103">
        <f>(B103*B4+C103*C4+D103*D4+E103*E4+F103*F4)/SUM(B4:F4)</f>
        <v>0.5851491074500066</v>
      </c>
      <c r="K103">
        <f>(LN(H103)+LN(H123))/2-LN(K114*K115^3)</f>
        <v>-3.0617408576926506</v>
      </c>
    </row>
    <row r="104" spans="1:11" ht="12.75">
      <c r="A104" t="s">
        <v>68</v>
      </c>
      <c r="B104">
        <f>B64*10000/B62</f>
        <v>-0.4653589561175808</v>
      </c>
      <c r="C104">
        <f>C64*10000/C62</f>
        <v>-0.14101202643140526</v>
      </c>
      <c r="D104">
        <f>D64*10000/D62</f>
        <v>0.20065560796264928</v>
      </c>
      <c r="E104">
        <f>E64*10000/E62</f>
        <v>0.19449010782294252</v>
      </c>
      <c r="F104">
        <f>F64*10000/F62</f>
        <v>-1.0608814170875889</v>
      </c>
      <c r="G104">
        <f>AVERAGE(C104:E104)</f>
        <v>0.08471122978472885</v>
      </c>
      <c r="H104">
        <f>STDEV(C104:E104)</f>
        <v>0.19550638006367996</v>
      </c>
      <c r="I104">
        <f>(B104*B4+C104*C4+D104*D4+E104*E4+F104*F4)/SUM(B4:F4)</f>
        <v>-0.14782112148351878</v>
      </c>
      <c r="K104">
        <f>(LN(H104)+LN(H124))/2-LN(K114*K115^4)</f>
        <v>-3.8261197130318743</v>
      </c>
    </row>
    <row r="105" spans="1:11" ht="12.75">
      <c r="A105" t="s">
        <v>69</v>
      </c>
      <c r="B105">
        <f>B65*10000/B62</f>
        <v>0.004773972430393243</v>
      </c>
      <c r="C105">
        <f>C65*10000/C62</f>
        <v>-0.5414147888685381</v>
      </c>
      <c r="D105">
        <f>D65*10000/D62</f>
        <v>-0.3723002310919222</v>
      </c>
      <c r="E105">
        <f>E65*10000/E62</f>
        <v>0.9336973141256772</v>
      </c>
      <c r="F105">
        <f>F65*10000/F62</f>
        <v>-0.10536987499571213</v>
      </c>
      <c r="G105">
        <f>AVERAGE(C105:E105)</f>
        <v>0.006660764721739006</v>
      </c>
      <c r="H105">
        <f>STDEV(C105:E105)</f>
        <v>0.8072778371546351</v>
      </c>
      <c r="I105">
        <f>(B105*B4+C105*C4+D105*D4+E105*E4+F105*F4)/SUM(B4:F4)</f>
        <v>-0.008509583984732626</v>
      </c>
      <c r="K105">
        <f>(LN(H105)+LN(H125))/2-LN(K114*K115^5)</f>
        <v>-2.972814058782638</v>
      </c>
    </row>
    <row r="106" spans="1:11" ht="12.75">
      <c r="A106" t="s">
        <v>70</v>
      </c>
      <c r="B106">
        <f>B66*10000/B62</f>
        <v>3.2252860769488914</v>
      </c>
      <c r="C106">
        <f>C66*10000/C62</f>
        <v>1.7858762916883164</v>
      </c>
      <c r="D106">
        <f>D66*10000/D62</f>
        <v>1.7589855793316962</v>
      </c>
      <c r="E106">
        <f>E66*10000/E62</f>
        <v>0.7574970435202831</v>
      </c>
      <c r="F106">
        <f>F66*10000/F62</f>
        <v>14.643176750425566</v>
      </c>
      <c r="G106">
        <f>AVERAGE(C106:E106)</f>
        <v>1.4341196381800987</v>
      </c>
      <c r="H106">
        <f>STDEV(C106:E106)</f>
        <v>0.5861265898301296</v>
      </c>
      <c r="I106">
        <f>(B106*B4+C106*C4+D106*D4+E106*E4+F106*F4)/SUM(B4:F4)</f>
        <v>3.4557306742643834</v>
      </c>
      <c r="K106">
        <f>(LN(H106)+LN(H126))/2-LN(K114*K115^6)</f>
        <v>-2.851179330691908</v>
      </c>
    </row>
    <row r="107" spans="1:11" ht="12.75">
      <c r="A107" t="s">
        <v>71</v>
      </c>
      <c r="B107">
        <f>B67*10000/B62</f>
        <v>0.26620901185035273</v>
      </c>
      <c r="C107">
        <f>C67*10000/C62</f>
        <v>0.09474698076934038</v>
      </c>
      <c r="D107">
        <f>D67*10000/D62</f>
        <v>-0.3015308186271287</v>
      </c>
      <c r="E107">
        <f>E67*10000/E62</f>
        <v>-0.28286809918075245</v>
      </c>
      <c r="F107">
        <f>F67*10000/F62</f>
        <v>-0.3607425301343248</v>
      </c>
      <c r="G107">
        <f>AVERAGE(C107:E107)</f>
        <v>-0.16321731234618028</v>
      </c>
      <c r="H107">
        <f>STDEV(C107:E107)</f>
        <v>0.22359842724452744</v>
      </c>
      <c r="I107">
        <f>(B107*B4+C107*C4+D107*D4+E107*E4+F107*F4)/SUM(B4:F4)</f>
        <v>-0.12733964206999132</v>
      </c>
      <c r="K107">
        <f>(LN(H107)+LN(H127))/2-LN(K114*K115^7)</f>
        <v>-3.323053952308084</v>
      </c>
    </row>
    <row r="108" spans="1:9" ht="12.75">
      <c r="A108" t="s">
        <v>72</v>
      </c>
      <c r="B108">
        <f>B68*10000/B62</f>
        <v>0.004230652769861423</v>
      </c>
      <c r="C108">
        <f>C68*10000/C62</f>
        <v>0.05283587832113355</v>
      </c>
      <c r="D108">
        <f>D68*10000/D62</f>
        <v>0.06500832210047353</v>
      </c>
      <c r="E108">
        <f>E68*10000/E62</f>
        <v>0.045877134055366</v>
      </c>
      <c r="F108">
        <f>F68*10000/F62</f>
        <v>0.10350806849630712</v>
      </c>
      <c r="G108">
        <f>AVERAGE(C108:E108)</f>
        <v>0.054573778158991025</v>
      </c>
      <c r="H108">
        <f>STDEV(C108:E108)</f>
        <v>0.009683274801901232</v>
      </c>
      <c r="I108">
        <f>(B108*B4+C108*C4+D108*D4+E108*E4+F108*F4)/SUM(B4:F4)</f>
        <v>0.05380735751434746</v>
      </c>
    </row>
    <row r="109" spans="1:9" ht="12.75">
      <c r="A109" t="s">
        <v>73</v>
      </c>
      <c r="B109">
        <f>B69*10000/B62</f>
        <v>-0.00047098923961984485</v>
      </c>
      <c r="C109">
        <f>C69*10000/C62</f>
        <v>-0.0723891268845028</v>
      </c>
      <c r="D109">
        <f>D69*10000/D62</f>
        <v>-0.03574101347966513</v>
      </c>
      <c r="E109">
        <f>E69*10000/E62</f>
        <v>0.025969065296413737</v>
      </c>
      <c r="F109">
        <f>F69*10000/F62</f>
        <v>0.12270268484983543</v>
      </c>
      <c r="G109">
        <f>AVERAGE(C109:E109)</f>
        <v>-0.02738702502258473</v>
      </c>
      <c r="H109">
        <f>STDEV(C109:E109)</f>
        <v>0.04970840305854034</v>
      </c>
      <c r="I109">
        <f>(B109*B4+C109*C4+D109*D4+E109*E4+F109*F4)/SUM(B4:F4)</f>
        <v>-0.003463773672371337</v>
      </c>
    </row>
    <row r="110" spans="1:11" ht="12.75">
      <c r="A110" t="s">
        <v>74</v>
      </c>
      <c r="B110">
        <f>B70*10000/B62</f>
        <v>-0.3740059787928124</v>
      </c>
      <c r="C110">
        <f>C70*10000/C62</f>
        <v>-0.16447204149899444</v>
      </c>
      <c r="D110">
        <f>D70*10000/D62</f>
        <v>-0.1578945642338258</v>
      </c>
      <c r="E110">
        <f>E70*10000/E62</f>
        <v>-0.2014663086914936</v>
      </c>
      <c r="F110">
        <f>F70*10000/F62</f>
        <v>-0.34592912723057345</v>
      </c>
      <c r="G110">
        <f>AVERAGE(C110:E110)</f>
        <v>-0.1746109714747713</v>
      </c>
      <c r="H110">
        <f>STDEV(C110:E110)</f>
        <v>0.023488777204472504</v>
      </c>
      <c r="I110">
        <f>(B110*B4+C110*C4+D110*D4+E110*E4+F110*F4)/SUM(B4:F4)</f>
        <v>-0.22635432089242388</v>
      </c>
      <c r="K110">
        <f>EXP(AVERAGE(K103:K107))</f>
        <v>0.040478610406232025</v>
      </c>
    </row>
    <row r="111" spans="1:9" ht="12.75">
      <c r="A111" t="s">
        <v>75</v>
      </c>
      <c r="B111">
        <f>B71*10000/B62</f>
        <v>0.006942053309852467</v>
      </c>
      <c r="C111">
        <f>C71*10000/C62</f>
        <v>-0.011144383235205151</v>
      </c>
      <c r="D111">
        <f>D71*10000/D62</f>
        <v>-0.03451640918409235</v>
      </c>
      <c r="E111">
        <f>E71*10000/E62</f>
        <v>-0.020521722770609173</v>
      </c>
      <c r="F111">
        <f>F71*10000/F62</f>
        <v>-0.057020714189895745</v>
      </c>
      <c r="G111">
        <f>AVERAGE(C111:E111)</f>
        <v>-0.022060838396635557</v>
      </c>
      <c r="H111">
        <f>STDEV(C111:E111)</f>
        <v>0.011761783747441254</v>
      </c>
      <c r="I111">
        <f>(B111*B4+C111*C4+D111*D4+E111*E4+F111*F4)/SUM(B4:F4)</f>
        <v>-0.022521448688406418</v>
      </c>
    </row>
    <row r="112" spans="1:9" ht="12.75">
      <c r="A112" t="s">
        <v>76</v>
      </c>
      <c r="B112">
        <f>B72*10000/B62</f>
        <v>-0.03510728254443816</v>
      </c>
      <c r="C112">
        <f>C72*10000/C62</f>
        <v>-0.02070937878975672</v>
      </c>
      <c r="D112">
        <f>D72*10000/D62</f>
        <v>-0.015795053062932222</v>
      </c>
      <c r="E112">
        <f>E72*10000/E62</f>
        <v>-0.0207145398512485</v>
      </c>
      <c r="F112">
        <f>F72*10000/F62</f>
        <v>-0.027462248853415357</v>
      </c>
      <c r="G112">
        <f>AVERAGE(C112:E112)</f>
        <v>-0.019072990567979144</v>
      </c>
      <c r="H112">
        <f>STDEV(C112:E112)</f>
        <v>0.002838778324276834</v>
      </c>
      <c r="I112">
        <f>(B112*B4+C112*C4+D112*D4+E112*E4+F112*F4)/SUM(B4:F4)</f>
        <v>-0.022515474834299373</v>
      </c>
    </row>
    <row r="113" spans="1:9" ht="12.75">
      <c r="A113" t="s">
        <v>77</v>
      </c>
      <c r="B113">
        <f>B73*10000/B62</f>
        <v>0.005552175018755859</v>
      </c>
      <c r="C113">
        <f>C73*10000/C62</f>
        <v>0.027846092526083464</v>
      </c>
      <c r="D113">
        <f>D73*10000/D62</f>
        <v>0.04465927695753017</v>
      </c>
      <c r="E113">
        <f>E73*10000/E62</f>
        <v>0.03360091916011014</v>
      </c>
      <c r="F113">
        <f>F73*10000/F62</f>
        <v>0.015706173525962368</v>
      </c>
      <c r="G113">
        <f>AVERAGE(C113:E113)</f>
        <v>0.03536876288124126</v>
      </c>
      <c r="H113">
        <f>STDEV(C113:E113)</f>
        <v>0.008544866660645866</v>
      </c>
      <c r="I113">
        <f>(B113*B4+C113*C4+D113*D4+E113*E4+F113*F4)/SUM(B4:F4)</f>
        <v>0.028424938339154635</v>
      </c>
    </row>
    <row r="114" spans="1:11" ht="12.75">
      <c r="A114" t="s">
        <v>78</v>
      </c>
      <c r="B114">
        <f>B74*10000/B62</f>
        <v>-0.20185891827306188</v>
      </c>
      <c r="C114">
        <f>C74*10000/C62</f>
        <v>-0.18606034341053795</v>
      </c>
      <c r="D114">
        <f>D74*10000/D62</f>
        <v>-0.18884030645623026</v>
      </c>
      <c r="E114">
        <f>E74*10000/E62</f>
        <v>-0.17642174241557</v>
      </c>
      <c r="F114">
        <f>F74*10000/F62</f>
        <v>-0.1448466395111634</v>
      </c>
      <c r="G114">
        <f>AVERAGE(C114:E114)</f>
        <v>-0.1837741307607794</v>
      </c>
      <c r="H114">
        <f>STDEV(C114:E114)</f>
        <v>0.006517304612947411</v>
      </c>
      <c r="I114">
        <f>(B114*B4+C114*C4+D114*D4+E114*E4+F114*F4)/SUM(B4:F4)</f>
        <v>-0.18120026709537926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-0.0009889377984510302</v>
      </c>
      <c r="C115">
        <f>C75*10000/C62</f>
        <v>0.0022626198826769975</v>
      </c>
      <c r="D115">
        <f>D75*10000/D62</f>
        <v>0.0007636724368681888</v>
      </c>
      <c r="E115">
        <f>E75*10000/E62</f>
        <v>-0.00569196951847739</v>
      </c>
      <c r="F115">
        <f>F75*10000/F62</f>
        <v>-0.009672969633676759</v>
      </c>
      <c r="G115">
        <f>AVERAGE(C115:E115)</f>
        <v>-0.0008885590663107347</v>
      </c>
      <c r="H115">
        <f>STDEV(C115:E115)</f>
        <v>0.004226851646357143</v>
      </c>
      <c r="I115">
        <f>(B115*B4+C115*C4+D115*D4+E115*E4+F115*F4)/SUM(B4:F4)</f>
        <v>-0.00207520492047566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142.8905423304674</v>
      </c>
      <c r="C122">
        <f>C82*10000/C62</f>
        <v>53.98633694080433</v>
      </c>
      <c r="D122">
        <f>D82*10000/D62</f>
        <v>-6.773639587614243</v>
      </c>
      <c r="E122">
        <f>E82*10000/E62</f>
        <v>-63.22450492257145</v>
      </c>
      <c r="F122">
        <f>F82*10000/F62</f>
        <v>-126.45366409341072</v>
      </c>
      <c r="G122">
        <f>AVERAGE(C122:E122)</f>
        <v>-5.337269189793787</v>
      </c>
      <c r="H122">
        <f>STDEV(C122:E122)</f>
        <v>58.61862103905313</v>
      </c>
      <c r="I122">
        <f>(B122*B4+C122*C4+D122*D4+E122*E4+F122*F4)/SUM(B4:F4)</f>
        <v>-0.020967677343912805</v>
      </c>
    </row>
    <row r="123" spans="1:9" ht="12.75">
      <c r="A123" t="s">
        <v>82</v>
      </c>
      <c r="B123">
        <f>B83*10000/B62</f>
        <v>0.11691233568072061</v>
      </c>
      <c r="C123">
        <f>C83*10000/C62</f>
        <v>-2.7354696729558783</v>
      </c>
      <c r="D123">
        <f>D83*10000/D62</f>
        <v>-0.38159304602581895</v>
      </c>
      <c r="E123">
        <f>E83*10000/E62</f>
        <v>1.4735714660678627</v>
      </c>
      <c r="F123">
        <f>F83*10000/F62</f>
        <v>8.06079369274312</v>
      </c>
      <c r="G123">
        <f>AVERAGE(C123:E123)</f>
        <v>-0.5478304176379448</v>
      </c>
      <c r="H123">
        <f>STDEV(C123:E123)</f>
        <v>2.109439019097008</v>
      </c>
      <c r="I123">
        <f>(B123*B4+C123*C4+D123*D4+E123*E4+F123*F4)/SUM(B4:F4)</f>
        <v>0.6968909641468225</v>
      </c>
    </row>
    <row r="124" spans="1:9" ht="12.75">
      <c r="A124" t="s">
        <v>83</v>
      </c>
      <c r="B124">
        <f>B84*10000/B62</f>
        <v>-2.2700613813212844</v>
      </c>
      <c r="C124">
        <f>C84*10000/C62</f>
        <v>-0.6938548283654152</v>
      </c>
      <c r="D124">
        <f>D84*10000/D62</f>
        <v>-0.5191886449217625</v>
      </c>
      <c r="E124">
        <f>E84*10000/E62</f>
        <v>-3.6180403157604237</v>
      </c>
      <c r="F124">
        <f>F84*10000/F62</f>
        <v>-0.2472246472196411</v>
      </c>
      <c r="G124">
        <f>AVERAGE(C124:E124)</f>
        <v>-1.6103612630158672</v>
      </c>
      <c r="H124">
        <f>STDEV(C124:E124)</f>
        <v>1.7408930044754767</v>
      </c>
      <c r="I124">
        <f>(B124*B4+C124*C4+D124*D4+E124*E4+F124*F4)/SUM(B4:F4)</f>
        <v>-1.524221288770927</v>
      </c>
    </row>
    <row r="125" spans="1:9" ht="12.75">
      <c r="A125" t="s">
        <v>84</v>
      </c>
      <c r="B125">
        <f>B85*10000/B62</f>
        <v>0.6355187891794493</v>
      </c>
      <c r="C125">
        <f>C85*10000/C62</f>
        <v>0.0953775086956768</v>
      </c>
      <c r="D125">
        <f>D85*10000/D62</f>
        <v>0.09581859850802046</v>
      </c>
      <c r="E125">
        <f>E85*10000/E62</f>
        <v>1.3288012124723432</v>
      </c>
      <c r="F125">
        <f>F85*10000/F62</f>
        <v>-0.1794562307575141</v>
      </c>
      <c r="G125">
        <f>AVERAGE(C125:E125)</f>
        <v>0.5066657732253468</v>
      </c>
      <c r="H125">
        <f>STDEV(C125:E125)</f>
        <v>0.7119902098971898</v>
      </c>
      <c r="I125">
        <f>(B125*B4+C125*C4+D125*D4+E125*E4+F125*F4)/SUM(B4:F4)</f>
        <v>0.4338525980070373</v>
      </c>
    </row>
    <row r="126" spans="1:9" ht="12.75">
      <c r="A126" t="s">
        <v>85</v>
      </c>
      <c r="B126">
        <f>B86*10000/B62</f>
        <v>0.9526060449950198</v>
      </c>
      <c r="C126">
        <f>C86*10000/C62</f>
        <v>0.8552892309467892</v>
      </c>
      <c r="D126">
        <f>D86*10000/D62</f>
        <v>1.2043532068017677</v>
      </c>
      <c r="E126">
        <f>E86*10000/E62</f>
        <v>0.4387274715053121</v>
      </c>
      <c r="F126">
        <f>F86*10000/F62</f>
        <v>1.4722759323237866</v>
      </c>
      <c r="G126">
        <f>AVERAGE(C126:E126)</f>
        <v>0.8327899697512896</v>
      </c>
      <c r="H126">
        <f>STDEV(C126:E126)</f>
        <v>0.3833084322093855</v>
      </c>
      <c r="I126">
        <f>(B126*B4+C126*C4+D126*D4+E126*E4+F126*F4)/SUM(B4:F4)</f>
        <v>0.9354113413258849</v>
      </c>
    </row>
    <row r="127" spans="1:9" ht="12.75">
      <c r="A127" t="s">
        <v>86</v>
      </c>
      <c r="B127">
        <f>B87*10000/B62</f>
        <v>0.04101561021080779</v>
      </c>
      <c r="C127">
        <f>C87*10000/C62</f>
        <v>0.28389789415586597</v>
      </c>
      <c r="D127">
        <f>D87*10000/D62</f>
        <v>0.396124726862412</v>
      </c>
      <c r="E127">
        <f>E87*10000/E62</f>
        <v>0.15660465461970186</v>
      </c>
      <c r="F127">
        <f>F87*10000/F62</f>
        <v>0.5168920942491486</v>
      </c>
      <c r="G127">
        <f>AVERAGE(C127:E127)</f>
        <v>0.2788757585459933</v>
      </c>
      <c r="H127">
        <f>STDEV(C127:E127)</f>
        <v>0.11983898629557589</v>
      </c>
      <c r="I127">
        <f>(B127*B4+C127*C4+D127*D4+E127*E4+F127*F4)/SUM(B4:F4)</f>
        <v>0.27615473086563275</v>
      </c>
    </row>
    <row r="128" spans="1:9" ht="12.75">
      <c r="A128" t="s">
        <v>87</v>
      </c>
      <c r="B128">
        <f>B88*10000/B62</f>
        <v>-0.004147817222997762</v>
      </c>
      <c r="C128">
        <f>C88*10000/C62</f>
        <v>-0.005698554886415532</v>
      </c>
      <c r="D128">
        <f>D88*10000/D62</f>
        <v>0.11710637502104954</v>
      </c>
      <c r="E128">
        <f>E88*10000/E62</f>
        <v>-0.09111240797956248</v>
      </c>
      <c r="F128">
        <f>F88*10000/F62</f>
        <v>-0.30807126116543154</v>
      </c>
      <c r="G128">
        <f>AVERAGE(C128:E128)</f>
        <v>0.006765137385023841</v>
      </c>
      <c r="H128">
        <f>STDEV(C128:E128)</f>
        <v>0.10466744057892044</v>
      </c>
      <c r="I128">
        <f>(B128*B4+C128*C4+D128*D4+E128*E4+F128*F4)/SUM(B4:F4)</f>
        <v>-0.03683099454652576</v>
      </c>
    </row>
    <row r="129" spans="1:9" ht="12.75">
      <c r="A129" t="s">
        <v>88</v>
      </c>
      <c r="B129">
        <f>B89*10000/B62</f>
        <v>0.09802571058127488</v>
      </c>
      <c r="C129">
        <f>C89*10000/C62</f>
        <v>0.09507003621759953</v>
      </c>
      <c r="D129">
        <f>D89*10000/D62</f>
        <v>0.08104509022375876</v>
      </c>
      <c r="E129">
        <f>E89*10000/E62</f>
        <v>0.17068581733170687</v>
      </c>
      <c r="F129">
        <f>F89*10000/F62</f>
        <v>-0.004629429954628579</v>
      </c>
      <c r="G129">
        <f>AVERAGE(C129:E129)</f>
        <v>0.11560031459102171</v>
      </c>
      <c r="H129">
        <f>STDEV(C129:E129)</f>
        <v>0.048218090346653725</v>
      </c>
      <c r="I129">
        <f>(B129*B4+C129*C4+D129*D4+E129*E4+F129*F4)/SUM(B4:F4)</f>
        <v>0.09701934868158774</v>
      </c>
    </row>
    <row r="130" spans="1:9" ht="12.75">
      <c r="A130" t="s">
        <v>89</v>
      </c>
      <c r="B130">
        <f>B90*10000/B62</f>
        <v>0.06960260824309909</v>
      </c>
      <c r="C130">
        <f>C90*10000/C62</f>
        <v>0.09782969943879471</v>
      </c>
      <c r="D130">
        <f>D90*10000/D62</f>
        <v>0.11463901523031185</v>
      </c>
      <c r="E130">
        <f>E90*10000/E62</f>
        <v>0.07260373267656313</v>
      </c>
      <c r="F130">
        <f>F90*10000/F62</f>
        <v>0.3619810660599428</v>
      </c>
      <c r="G130">
        <f>AVERAGE(C130:E130)</f>
        <v>0.09502414911522322</v>
      </c>
      <c r="H130">
        <f>STDEV(C130:E130)</f>
        <v>0.021157612797925555</v>
      </c>
      <c r="I130">
        <f>(B130*B4+C130*C4+D130*D4+E130*E4+F130*F4)/SUM(B4:F4)</f>
        <v>0.1269524508195191</v>
      </c>
    </row>
    <row r="131" spans="1:9" ht="12.75">
      <c r="A131" t="s">
        <v>90</v>
      </c>
      <c r="B131">
        <f>B91*10000/B62</f>
        <v>-0.007997598788623477</v>
      </c>
      <c r="C131">
        <f>C91*10000/C62</f>
        <v>0.04567029418675929</v>
      </c>
      <c r="D131">
        <f>D91*10000/D62</f>
        <v>0.05073596015822975</v>
      </c>
      <c r="E131">
        <f>E91*10000/E62</f>
        <v>0.06958541802571985</v>
      </c>
      <c r="F131">
        <f>F91*10000/F62</f>
        <v>0.05681942889948405</v>
      </c>
      <c r="G131">
        <f>AVERAGE(C131:E131)</f>
        <v>0.05533055745690296</v>
      </c>
      <c r="H131">
        <f>STDEV(C131:E131)</f>
        <v>0.012602223228896436</v>
      </c>
      <c r="I131">
        <f>(B131*B4+C131*C4+D131*D4+E131*E4+F131*F4)/SUM(B4:F4)</f>
        <v>0.04635542097567541</v>
      </c>
    </row>
    <row r="132" spans="1:9" ht="12.75">
      <c r="A132" t="s">
        <v>91</v>
      </c>
      <c r="B132">
        <f>B92*10000/B62</f>
        <v>0.02453574176158307</v>
      </c>
      <c r="C132">
        <f>C92*10000/C62</f>
        <v>0.002830993448316066</v>
      </c>
      <c r="D132">
        <f>D92*10000/D62</f>
        <v>0.015023235624953042</v>
      </c>
      <c r="E132">
        <f>E92*10000/E62</f>
        <v>0.028191298334329852</v>
      </c>
      <c r="F132">
        <f>F92*10000/F62</f>
        <v>-0.0025012161579757775</v>
      </c>
      <c r="G132">
        <f>AVERAGE(C132:E132)</f>
        <v>0.01534850913586632</v>
      </c>
      <c r="H132">
        <f>STDEV(C132:E132)</f>
        <v>0.012683281047133274</v>
      </c>
      <c r="I132">
        <f>(B132*B4+C132*C4+D132*D4+E132*E4+F132*F4)/SUM(B4:F4)</f>
        <v>0.014298246100085614</v>
      </c>
    </row>
    <row r="133" spans="1:9" ht="12.75">
      <c r="A133" t="s">
        <v>92</v>
      </c>
      <c r="B133">
        <f>B93*10000/B62</f>
        <v>0.11332336789217945</v>
      </c>
      <c r="C133">
        <f>C93*10000/C62</f>
        <v>0.11656247282898959</v>
      </c>
      <c r="D133">
        <f>D93*10000/D62</f>
        <v>0.11727586302095915</v>
      </c>
      <c r="E133">
        <f>E93*10000/E62</f>
        <v>0.1042145367350922</v>
      </c>
      <c r="F133">
        <f>F93*10000/F62</f>
        <v>0.07447267947742568</v>
      </c>
      <c r="G133">
        <f>AVERAGE(C133:E133)</f>
        <v>0.1126842908616803</v>
      </c>
      <c r="H133">
        <f>STDEV(C133:E133)</f>
        <v>0.007343689986317778</v>
      </c>
      <c r="I133">
        <f>(B133*B4+C133*C4+D133*D4+E133*E4+F133*F4)/SUM(B4:F4)</f>
        <v>0.10767863072239943</v>
      </c>
    </row>
    <row r="134" spans="1:9" ht="12.75">
      <c r="A134" t="s">
        <v>93</v>
      </c>
      <c r="B134">
        <f>B94*10000/B62</f>
        <v>-0.025013539930130356</v>
      </c>
      <c r="C134">
        <f>C94*10000/C62</f>
        <v>-0.010602439574550815</v>
      </c>
      <c r="D134">
        <f>D94*10000/D62</f>
        <v>0.004924315186750191</v>
      </c>
      <c r="E134">
        <f>E94*10000/E62</f>
        <v>0.00966625883074993</v>
      </c>
      <c r="F134">
        <f>F94*10000/F62</f>
        <v>-0.00987817744961138</v>
      </c>
      <c r="G134">
        <f>AVERAGE(C134:E134)</f>
        <v>0.0013293781476497685</v>
      </c>
      <c r="H134">
        <f>STDEV(C134:E134)</f>
        <v>0.010601778765734659</v>
      </c>
      <c r="I134">
        <f>(B134*B4+C134*C4+D134*D4+E134*E4+F134*F4)/SUM(B4:F4)</f>
        <v>-0.003982534807077516</v>
      </c>
    </row>
    <row r="135" spans="1:9" ht="12.75">
      <c r="A135" t="s">
        <v>94</v>
      </c>
      <c r="B135">
        <f>B95*10000/B62</f>
        <v>-0.0047275907730685235</v>
      </c>
      <c r="C135">
        <f>C95*10000/C62</f>
        <v>-0.0033255736931278182</v>
      </c>
      <c r="D135">
        <f>D95*10000/D62</f>
        <v>-0.0033201543774277202</v>
      </c>
      <c r="E135">
        <f>E95*10000/E62</f>
        <v>0.0013375877617341741</v>
      </c>
      <c r="F135">
        <f>F95*10000/F62</f>
        <v>0.006011034078893518</v>
      </c>
      <c r="G135">
        <f>AVERAGE(C135:E135)</f>
        <v>-0.0017693801029404549</v>
      </c>
      <c r="H135">
        <f>STDEV(C135:E135)</f>
        <v>0.0026907144639177678</v>
      </c>
      <c r="I135">
        <f>(B135*B4+C135*C4+D135*D4+E135*E4+F135*F4)/SUM(B4:F4)</f>
        <v>-0.0011597841151423601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2004-07-21T06:31:29Z</cp:lastPrinted>
  <dcterms:created xsi:type="dcterms:W3CDTF">2004-07-21T06:31:29Z</dcterms:created>
  <dcterms:modified xsi:type="dcterms:W3CDTF">2004-08-02T15:44:22Z</dcterms:modified>
  <cp:category/>
  <cp:version/>
  <cp:contentType/>
  <cp:contentStatus/>
</cp:coreProperties>
</file>