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<sst xmlns="http://schemas.openxmlformats.org/spreadsheetml/2006/main" count="204" uniqueCount="98">
  <si>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02/08/2004       08:01:56</t>
  </si>
  <si>
    <t>LISSNER</t>
  </si>
  <si>
    <t>HCMQAP298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</si>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</sst>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4581615"/>
        <c:axId val="16777536"/>
      </c:lineChart>
      <c:catAx>
        <c:axId val="345816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777536"/>
        <c:crosses val="autoZero"/>
        <c:auto val="1"/>
        <c:lblOffset val="100"/>
        <c:noMultiLvlLbl val="0"/>
      </c:catAx>
      <c:valAx>
        <c:axId val="16777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45816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-0.003765</v>
      </c>
      <c r="D4" s="13">
        <v>-0.003756</v>
      </c>
      <c r="E4" s="13">
        <v>-0.00376</v>
      </c>
      <c r="F4" s="24">
        <v>-0.002086</v>
      </c>
      <c r="G4" s="34">
        <v>-0.011719</v>
      </c>
    </row>
    <row r="5" spans="1:7" ht="12.75" thickBot="1">
      <c r="A5" s="44" t="s">
        <v>13</v>
      </c>
      <c r="B5" s="45">
        <v>7.257297</v>
      </c>
      <c r="C5" s="46">
        <v>3.820905</v>
      </c>
      <c r="D5" s="46">
        <v>-0.292393</v>
      </c>
      <c r="E5" s="46">
        <v>-3.778603</v>
      </c>
      <c r="F5" s="47">
        <v>-7.45066</v>
      </c>
      <c r="G5" s="48">
        <v>8.21645</v>
      </c>
    </row>
    <row r="6" spans="1:7" ht="12.75" thickTop="1">
      <c r="A6" s="6" t="s">
        <v>14</v>
      </c>
      <c r="B6" s="39">
        <v>20.63931</v>
      </c>
      <c r="C6" s="40">
        <v>49.55514</v>
      </c>
      <c r="D6" s="40">
        <v>26.99617</v>
      </c>
      <c r="E6" s="40">
        <v>-19.35831</v>
      </c>
      <c r="F6" s="41">
        <v>-125.5738</v>
      </c>
      <c r="G6" s="42">
        <v>0.00341374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-1.949528</v>
      </c>
      <c r="C8" s="14">
        <v>3.890487</v>
      </c>
      <c r="D8" s="14">
        <v>0.5034798</v>
      </c>
      <c r="E8" s="14">
        <v>-0.6140501</v>
      </c>
      <c r="F8" s="25">
        <v>-2.402023</v>
      </c>
      <c r="G8" s="35">
        <v>0.3079624</v>
      </c>
    </row>
    <row r="9" spans="1:7" ht="12">
      <c r="A9" s="20" t="s">
        <v>17</v>
      </c>
      <c r="B9" s="29">
        <v>-0.07821211</v>
      </c>
      <c r="C9" s="14">
        <v>0.2728446</v>
      </c>
      <c r="D9" s="14">
        <v>0.488635</v>
      </c>
      <c r="E9" s="14">
        <v>0.4930908</v>
      </c>
      <c r="F9" s="25">
        <v>-0.1869459</v>
      </c>
      <c r="G9" s="35">
        <v>0.2655323</v>
      </c>
    </row>
    <row r="10" spans="1:7" ht="12">
      <c r="A10" s="20" t="s">
        <v>18</v>
      </c>
      <c r="B10" s="29">
        <v>1.022955</v>
      </c>
      <c r="C10" s="14">
        <v>-0.9126661</v>
      </c>
      <c r="D10" s="14">
        <v>-0.01700209</v>
      </c>
      <c r="E10" s="14">
        <v>0.1975374</v>
      </c>
      <c r="F10" s="25">
        <v>-1.516977</v>
      </c>
      <c r="G10" s="35">
        <v>-0.2307945</v>
      </c>
    </row>
    <row r="11" spans="1:7" ht="12">
      <c r="A11" s="21" t="s">
        <v>19</v>
      </c>
      <c r="B11" s="31">
        <v>2.554251</v>
      </c>
      <c r="C11" s="16">
        <v>-0.277882</v>
      </c>
      <c r="D11" s="16">
        <v>1.267681</v>
      </c>
      <c r="E11" s="16">
        <v>0.6841273</v>
      </c>
      <c r="F11" s="27">
        <v>13.40119</v>
      </c>
      <c r="G11" s="37">
        <v>2.560043</v>
      </c>
    </row>
    <row r="12" spans="1:7" ht="12">
      <c r="A12" s="20" t="s">
        <v>20</v>
      </c>
      <c r="B12" s="29">
        <v>-0.1326624</v>
      </c>
      <c r="C12" s="14">
        <v>0.07664041</v>
      </c>
      <c r="D12" s="14">
        <v>0.02678058</v>
      </c>
      <c r="E12" s="14">
        <v>-0.04170221</v>
      </c>
      <c r="F12" s="25">
        <v>-0.2850974</v>
      </c>
      <c r="G12" s="35">
        <v>-0.04237024</v>
      </c>
    </row>
    <row r="13" spans="1:7" ht="12">
      <c r="A13" s="20" t="s">
        <v>21</v>
      </c>
      <c r="B13" s="29">
        <v>-0.05039348</v>
      </c>
      <c r="C13" s="14">
        <v>0.07050873</v>
      </c>
      <c r="D13" s="14">
        <v>0.07628032</v>
      </c>
      <c r="E13" s="14">
        <v>0.1197688</v>
      </c>
      <c r="F13" s="25">
        <v>-0.1186237</v>
      </c>
      <c r="G13" s="35">
        <v>0.04101179</v>
      </c>
    </row>
    <row r="14" spans="1:7" ht="12">
      <c r="A14" s="20" t="s">
        <v>22</v>
      </c>
      <c r="B14" s="29">
        <v>0.008703498</v>
      </c>
      <c r="C14" s="14">
        <v>-0.02090035</v>
      </c>
      <c r="D14" s="14">
        <v>-0.05012156</v>
      </c>
      <c r="E14" s="14">
        <v>0.006105754</v>
      </c>
      <c r="F14" s="25">
        <v>0.07134199</v>
      </c>
      <c r="G14" s="35">
        <v>-0.004834485</v>
      </c>
    </row>
    <row r="15" spans="1:7" ht="12">
      <c r="A15" s="21" t="s">
        <v>23</v>
      </c>
      <c r="B15" s="31">
        <v>-0.412064</v>
      </c>
      <c r="C15" s="16">
        <v>-0.01686625</v>
      </c>
      <c r="D15" s="16">
        <v>-0.0854147</v>
      </c>
      <c r="E15" s="16">
        <v>-0.08189036</v>
      </c>
      <c r="F15" s="27">
        <v>-0.3074906</v>
      </c>
      <c r="G15" s="37">
        <v>-0.1449626</v>
      </c>
    </row>
    <row r="16" spans="1:7" ht="12">
      <c r="A16" s="20" t="s">
        <v>24</v>
      </c>
      <c r="B16" s="29">
        <v>0.001570039</v>
      </c>
      <c r="C16" s="14">
        <v>-0.0135439</v>
      </c>
      <c r="D16" s="14">
        <v>-0.002844473</v>
      </c>
      <c r="E16" s="14">
        <v>-0.01622839</v>
      </c>
      <c r="F16" s="25">
        <v>-0.01132038</v>
      </c>
      <c r="G16" s="35">
        <v>-0.00913394</v>
      </c>
    </row>
    <row r="17" spans="1:7" ht="12">
      <c r="A17" s="20" t="s">
        <v>25</v>
      </c>
      <c r="B17" s="29">
        <v>-0.03615036</v>
      </c>
      <c r="C17" s="14">
        <v>-0.02314703</v>
      </c>
      <c r="D17" s="14">
        <v>-0.01832476</v>
      </c>
      <c r="E17" s="14">
        <v>-0.0317259</v>
      </c>
      <c r="F17" s="25">
        <v>-0.03670264</v>
      </c>
      <c r="G17" s="35">
        <v>-0.02774256</v>
      </c>
    </row>
    <row r="18" spans="1:7" ht="12">
      <c r="A18" s="20" t="s">
        <v>26</v>
      </c>
      <c r="B18" s="29">
        <v>-0.004841007</v>
      </c>
      <c r="C18" s="14">
        <v>0.01613142</v>
      </c>
      <c r="D18" s="14">
        <v>0.01851698</v>
      </c>
      <c r="E18" s="14">
        <v>0.03688289</v>
      </c>
      <c r="F18" s="25">
        <v>0.02092899</v>
      </c>
      <c r="G18" s="35">
        <v>0.01929862</v>
      </c>
    </row>
    <row r="19" spans="1:7" ht="12">
      <c r="A19" s="21" t="s">
        <v>27</v>
      </c>
      <c r="B19" s="31">
        <v>-0.1925648</v>
      </c>
      <c r="C19" s="16">
        <v>-0.2048957</v>
      </c>
      <c r="D19" s="16">
        <v>-0.2001221</v>
      </c>
      <c r="E19" s="16">
        <v>-0.2046226</v>
      </c>
      <c r="F19" s="27">
        <v>-0.1581342</v>
      </c>
      <c r="G19" s="37">
        <v>-0.1956585</v>
      </c>
    </row>
    <row r="20" spans="1:7" ht="12.75" thickBot="1">
      <c r="A20" s="44" t="s">
        <v>28</v>
      </c>
      <c r="B20" s="45">
        <v>-0.004538227</v>
      </c>
      <c r="C20" s="46">
        <v>0.003576632</v>
      </c>
      <c r="D20" s="46">
        <v>-0.003177591</v>
      </c>
      <c r="E20" s="46">
        <v>-0.003939621</v>
      </c>
      <c r="F20" s="47">
        <v>0.0004658665</v>
      </c>
      <c r="G20" s="48">
        <v>-0.001444408</v>
      </c>
    </row>
    <row r="21" spans="1:7" ht="12.75" thickTop="1">
      <c r="A21" s="6" t="s">
        <v>29</v>
      </c>
      <c r="B21" s="39">
        <v>-75.10502</v>
      </c>
      <c r="C21" s="40">
        <v>-6.220729</v>
      </c>
      <c r="D21" s="40">
        <v>197.8969</v>
      </c>
      <c r="E21" s="40">
        <v>-131.9099</v>
      </c>
      <c r="F21" s="41">
        <v>-25.89104</v>
      </c>
      <c r="G21" s="43">
        <v>0.007637348</v>
      </c>
    </row>
    <row r="22" spans="1:7" ht="12">
      <c r="A22" s="20" t="s">
        <v>30</v>
      </c>
      <c r="B22" s="29">
        <v>145.1561</v>
      </c>
      <c r="C22" s="14">
        <v>76.41959</v>
      </c>
      <c r="D22" s="14">
        <v>-5.847858</v>
      </c>
      <c r="E22" s="14">
        <v>-75.5735</v>
      </c>
      <c r="F22" s="25">
        <v>-149.0242</v>
      </c>
      <c r="G22" s="36">
        <v>0</v>
      </c>
    </row>
    <row r="23" spans="1:7" ht="12">
      <c r="A23" s="20" t="s">
        <v>31</v>
      </c>
      <c r="B23" s="29">
        <v>-0.7078268</v>
      </c>
      <c r="C23" s="14">
        <v>0.09688244</v>
      </c>
      <c r="D23" s="14">
        <v>-3.616187</v>
      </c>
      <c r="E23" s="14">
        <v>1.062481</v>
      </c>
      <c r="F23" s="25">
        <v>6.158377</v>
      </c>
      <c r="G23" s="35">
        <v>0.1290271</v>
      </c>
    </row>
    <row r="24" spans="1:7" ht="12">
      <c r="A24" s="20" t="s">
        <v>32</v>
      </c>
      <c r="B24" s="29">
        <v>1.615322</v>
      </c>
      <c r="C24" s="14">
        <v>-0.04672435</v>
      </c>
      <c r="D24" s="14">
        <v>-0.6367748</v>
      </c>
      <c r="E24" s="14">
        <v>-0.2112101</v>
      </c>
      <c r="F24" s="25">
        <v>1.442491</v>
      </c>
      <c r="G24" s="35">
        <v>0.2111485</v>
      </c>
    </row>
    <row r="25" spans="1:7" ht="12">
      <c r="A25" s="20" t="s">
        <v>33</v>
      </c>
      <c r="B25" s="29">
        <v>-0.003899052</v>
      </c>
      <c r="C25" s="14">
        <v>0.6186852</v>
      </c>
      <c r="D25" s="14">
        <v>-0.8687294</v>
      </c>
      <c r="E25" s="14">
        <v>0.4999475</v>
      </c>
      <c r="F25" s="25">
        <v>-1.49318</v>
      </c>
      <c r="G25" s="35">
        <v>-0.1392631</v>
      </c>
    </row>
    <row r="26" spans="1:7" ht="12">
      <c r="A26" s="21" t="s">
        <v>34</v>
      </c>
      <c r="B26" s="31">
        <v>0.4610563</v>
      </c>
      <c r="C26" s="16">
        <v>0.4050776</v>
      </c>
      <c r="D26" s="16">
        <v>0.3762889</v>
      </c>
      <c r="E26" s="16">
        <v>0.5329289</v>
      </c>
      <c r="F26" s="27">
        <v>1.539687</v>
      </c>
      <c r="G26" s="37">
        <v>0.5884386</v>
      </c>
    </row>
    <row r="27" spans="1:7" ht="12">
      <c r="A27" s="20" t="s">
        <v>35</v>
      </c>
      <c r="B27" s="29">
        <v>0.001435639</v>
      </c>
      <c r="C27" s="14">
        <v>0.07292449</v>
      </c>
      <c r="D27" s="14">
        <v>-0.02119567</v>
      </c>
      <c r="E27" s="14">
        <v>-0.4211141</v>
      </c>
      <c r="F27" s="25">
        <v>0.4892345</v>
      </c>
      <c r="G27" s="35">
        <v>-0.0233464</v>
      </c>
    </row>
    <row r="28" spans="1:7" ht="12">
      <c r="A28" s="20" t="s">
        <v>36</v>
      </c>
      <c r="B28" s="29">
        <v>0.1378957</v>
      </c>
      <c r="C28" s="14">
        <v>0.06136938</v>
      </c>
      <c r="D28" s="14">
        <v>0.009818818</v>
      </c>
      <c r="E28" s="14">
        <v>-0.04535026</v>
      </c>
      <c r="F28" s="25">
        <v>-0.03436457</v>
      </c>
      <c r="G28" s="35">
        <v>0.02161018</v>
      </c>
    </row>
    <row r="29" spans="1:7" ht="12">
      <c r="A29" s="20" t="s">
        <v>37</v>
      </c>
      <c r="B29" s="29">
        <v>0.03843961</v>
      </c>
      <c r="C29" s="14">
        <v>0.03385565</v>
      </c>
      <c r="D29" s="14">
        <v>0.09985907</v>
      </c>
      <c r="E29" s="14">
        <v>-0.1506158</v>
      </c>
      <c r="F29" s="25">
        <v>-0.1077645</v>
      </c>
      <c r="G29" s="35">
        <v>-0.01288992</v>
      </c>
    </row>
    <row r="30" spans="1:7" ht="12">
      <c r="A30" s="21" t="s">
        <v>38</v>
      </c>
      <c r="B30" s="31">
        <v>-0.003319931</v>
      </c>
      <c r="C30" s="16">
        <v>0.1101529</v>
      </c>
      <c r="D30" s="16">
        <v>0.09058369</v>
      </c>
      <c r="E30" s="16">
        <v>0.04962239</v>
      </c>
      <c r="F30" s="27">
        <v>0.32925</v>
      </c>
      <c r="G30" s="37">
        <v>0.1036939</v>
      </c>
    </row>
    <row r="31" spans="1:7" ht="12">
      <c r="A31" s="20" t="s">
        <v>39</v>
      </c>
      <c r="B31" s="29">
        <v>0.0363357</v>
      </c>
      <c r="C31" s="14">
        <v>-0.005040596</v>
      </c>
      <c r="D31" s="14">
        <v>-0.02858955</v>
      </c>
      <c r="E31" s="14">
        <v>0.01301743</v>
      </c>
      <c r="F31" s="25">
        <v>0.009403018</v>
      </c>
      <c r="G31" s="35">
        <v>0.001559121</v>
      </c>
    </row>
    <row r="32" spans="1:7" ht="12">
      <c r="A32" s="20" t="s">
        <v>40</v>
      </c>
      <c r="B32" s="29">
        <v>0.01970591</v>
      </c>
      <c r="C32" s="14">
        <v>0.004610482</v>
      </c>
      <c r="D32" s="14">
        <v>0.01026026</v>
      </c>
      <c r="E32" s="14">
        <v>-0.006078589</v>
      </c>
      <c r="F32" s="25">
        <v>-0.01561098</v>
      </c>
      <c r="G32" s="35">
        <v>0.002883011</v>
      </c>
    </row>
    <row r="33" spans="1:7" ht="12">
      <c r="A33" s="20" t="s">
        <v>41</v>
      </c>
      <c r="B33" s="29">
        <v>0.1160422</v>
      </c>
      <c r="C33" s="14">
        <v>0.09261484</v>
      </c>
      <c r="D33" s="14">
        <v>0.03852392</v>
      </c>
      <c r="E33" s="14">
        <v>0.1329016</v>
      </c>
      <c r="F33" s="25">
        <v>0.07982001</v>
      </c>
      <c r="G33" s="35">
        <v>0.09099</v>
      </c>
    </row>
    <row r="34" spans="1:7" ht="12">
      <c r="A34" s="21" t="s">
        <v>42</v>
      </c>
      <c r="B34" s="31">
        <v>-0.03143531</v>
      </c>
      <c r="C34" s="16">
        <v>-0.01570873</v>
      </c>
      <c r="D34" s="16">
        <v>0.001164248</v>
      </c>
      <c r="E34" s="16">
        <v>0.01287479</v>
      </c>
      <c r="F34" s="27">
        <v>-0.01906742</v>
      </c>
      <c r="G34" s="37">
        <v>-0.007508149</v>
      </c>
    </row>
    <row r="35" spans="1:7" ht="12.75" thickBot="1">
      <c r="A35" s="22" t="s">
        <v>43</v>
      </c>
      <c r="B35" s="32">
        <v>-0.0007713178</v>
      </c>
      <c r="C35" s="17">
        <v>-0.005236342</v>
      </c>
      <c r="D35" s="17">
        <v>0.00557136</v>
      </c>
      <c r="E35" s="17">
        <v>-0.004867817</v>
      </c>
      <c r="F35" s="28">
        <v>0.004060648</v>
      </c>
      <c r="G35" s="38">
        <v>-0.0006634383</v>
      </c>
    </row>
    <row r="36" spans="1:7" ht="12">
      <c r="A36" s="4" t="s">
        <v>44</v>
      </c>
      <c r="B36" s="3">
        <v>25.27771</v>
      </c>
      <c r="C36" s="3">
        <v>25.27161</v>
      </c>
      <c r="D36" s="3">
        <v>25.26856</v>
      </c>
      <c r="E36" s="3">
        <v>25.2594</v>
      </c>
      <c r="F36" s="3">
        <v>25.2594</v>
      </c>
      <c r="G36" s="3"/>
    </row>
    <row r="37" spans="1:6" ht="12">
      <c r="A37" s="4" t="s">
        <v>45</v>
      </c>
      <c r="B37" s="2">
        <v>0.3336589</v>
      </c>
      <c r="C37" s="2">
        <v>0.2919515</v>
      </c>
      <c r="D37" s="2">
        <v>0.259908</v>
      </c>
      <c r="E37" s="2">
        <v>0.2283732</v>
      </c>
      <c r="F37" s="2">
        <v>0.2019246</v>
      </c>
    </row>
    <row r="38" spans="1:7" ht="12">
      <c r="A38" s="4" t="s">
        <v>53</v>
      </c>
      <c r="B38" s="2">
        <v>-3.322649E-05</v>
      </c>
      <c r="C38" s="2">
        <v>-8.4158E-05</v>
      </c>
      <c r="D38" s="2">
        <v>-4.569674E-05</v>
      </c>
      <c r="E38" s="2">
        <v>3.121263E-05</v>
      </c>
      <c r="F38" s="2">
        <v>0.0002127724</v>
      </c>
      <c r="G38" s="2">
        <v>0.0002378812</v>
      </c>
    </row>
    <row r="39" spans="1:7" ht="12.75" thickBot="1">
      <c r="A39" s="4" t="s">
        <v>54</v>
      </c>
      <c r="B39" s="2">
        <v>0.0001281608</v>
      </c>
      <c r="C39" s="2">
        <v>1.121837E-05</v>
      </c>
      <c r="D39" s="2">
        <v>-0.0003364514</v>
      </c>
      <c r="E39" s="2">
        <v>0.0002244827</v>
      </c>
      <c r="F39" s="2">
        <v>4.718559E-05</v>
      </c>
      <c r="G39" s="2">
        <v>0.0009552064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3.116742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0.003765</v>
      </c>
      <c r="D4">
        <v>0.003756</v>
      </c>
      <c r="E4">
        <v>0.00376</v>
      </c>
      <c r="F4">
        <v>0.002086</v>
      </c>
      <c r="G4">
        <v>0.011719</v>
      </c>
    </row>
    <row r="5" spans="1:7" ht="12.75">
      <c r="A5" t="s">
        <v>13</v>
      </c>
      <c r="B5">
        <v>7.257297</v>
      </c>
      <c r="C5">
        <v>3.820905</v>
      </c>
      <c r="D5">
        <v>-0.292393</v>
      </c>
      <c r="E5">
        <v>-3.778603</v>
      </c>
      <c r="F5">
        <v>-7.45066</v>
      </c>
      <c r="G5">
        <v>8.21645</v>
      </c>
    </row>
    <row r="6" spans="1:7" ht="12.75">
      <c r="A6" t="s">
        <v>14</v>
      </c>
      <c r="B6" s="49">
        <v>20.63931</v>
      </c>
      <c r="C6" s="49">
        <v>49.55514</v>
      </c>
      <c r="D6" s="49">
        <v>26.99617</v>
      </c>
      <c r="E6" s="49">
        <v>-19.35831</v>
      </c>
      <c r="F6" s="49">
        <v>-125.5738</v>
      </c>
      <c r="G6" s="49">
        <v>0.00341374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-1.949528</v>
      </c>
      <c r="C8" s="49">
        <v>3.890487</v>
      </c>
      <c r="D8" s="49">
        <v>0.5034798</v>
      </c>
      <c r="E8" s="49">
        <v>-0.6140501</v>
      </c>
      <c r="F8" s="49">
        <v>-2.402023</v>
      </c>
      <c r="G8" s="49">
        <v>0.3079624</v>
      </c>
    </row>
    <row r="9" spans="1:7" ht="12.75">
      <c r="A9" t="s">
        <v>17</v>
      </c>
      <c r="B9" s="49">
        <v>-0.07821211</v>
      </c>
      <c r="C9" s="49">
        <v>0.2728446</v>
      </c>
      <c r="D9" s="49">
        <v>0.488635</v>
      </c>
      <c r="E9" s="49">
        <v>0.4930908</v>
      </c>
      <c r="F9" s="49">
        <v>-0.1869459</v>
      </c>
      <c r="G9" s="49">
        <v>0.2655323</v>
      </c>
    </row>
    <row r="10" spans="1:7" ht="12.75">
      <c r="A10" t="s">
        <v>18</v>
      </c>
      <c r="B10" s="49">
        <v>1.022955</v>
      </c>
      <c r="C10" s="49">
        <v>-0.9126661</v>
      </c>
      <c r="D10" s="49">
        <v>-0.01700209</v>
      </c>
      <c r="E10" s="49">
        <v>0.1975374</v>
      </c>
      <c r="F10" s="49">
        <v>-1.516977</v>
      </c>
      <c r="G10" s="49">
        <v>-0.2307945</v>
      </c>
    </row>
    <row r="11" spans="1:7" ht="12.75">
      <c r="A11" t="s">
        <v>19</v>
      </c>
      <c r="B11" s="49">
        <v>2.554251</v>
      </c>
      <c r="C11" s="49">
        <v>-0.277882</v>
      </c>
      <c r="D11" s="49">
        <v>1.267681</v>
      </c>
      <c r="E11" s="49">
        <v>0.6841273</v>
      </c>
      <c r="F11" s="49">
        <v>13.40119</v>
      </c>
      <c r="G11" s="49">
        <v>2.560043</v>
      </c>
    </row>
    <row r="12" spans="1:7" ht="12.75">
      <c r="A12" t="s">
        <v>20</v>
      </c>
      <c r="B12" s="49">
        <v>-0.1326624</v>
      </c>
      <c r="C12" s="49">
        <v>0.07664041</v>
      </c>
      <c r="D12" s="49">
        <v>0.02678058</v>
      </c>
      <c r="E12" s="49">
        <v>-0.04170221</v>
      </c>
      <c r="F12" s="49">
        <v>-0.2850974</v>
      </c>
      <c r="G12" s="49">
        <v>-0.04237024</v>
      </c>
    </row>
    <row r="13" spans="1:7" ht="12.75">
      <c r="A13" t="s">
        <v>21</v>
      </c>
      <c r="B13" s="49">
        <v>-0.05039348</v>
      </c>
      <c r="C13" s="49">
        <v>0.07050873</v>
      </c>
      <c r="D13" s="49">
        <v>0.07628032</v>
      </c>
      <c r="E13" s="49">
        <v>0.1197688</v>
      </c>
      <c r="F13" s="49">
        <v>-0.1186237</v>
      </c>
      <c r="G13" s="49">
        <v>0.04101179</v>
      </c>
    </row>
    <row r="14" spans="1:7" ht="12.75">
      <c r="A14" t="s">
        <v>22</v>
      </c>
      <c r="B14" s="49">
        <v>0.008703498</v>
      </c>
      <c r="C14" s="49">
        <v>-0.02090035</v>
      </c>
      <c r="D14" s="49">
        <v>-0.05012156</v>
      </c>
      <c r="E14" s="49">
        <v>0.006105754</v>
      </c>
      <c r="F14" s="49">
        <v>0.07134199</v>
      </c>
      <c r="G14" s="49">
        <v>-0.004834485</v>
      </c>
    </row>
    <row r="15" spans="1:7" ht="12.75">
      <c r="A15" t="s">
        <v>23</v>
      </c>
      <c r="B15" s="49">
        <v>-0.412064</v>
      </c>
      <c r="C15" s="49">
        <v>-0.01686625</v>
      </c>
      <c r="D15" s="49">
        <v>-0.0854147</v>
      </c>
      <c r="E15" s="49">
        <v>-0.08189036</v>
      </c>
      <c r="F15" s="49">
        <v>-0.3074906</v>
      </c>
      <c r="G15" s="49">
        <v>-0.1449626</v>
      </c>
    </row>
    <row r="16" spans="1:7" ht="12.75">
      <c r="A16" t="s">
        <v>24</v>
      </c>
      <c r="B16" s="49">
        <v>0.001570039</v>
      </c>
      <c r="C16" s="49">
        <v>-0.0135439</v>
      </c>
      <c r="D16" s="49">
        <v>-0.002844473</v>
      </c>
      <c r="E16" s="49">
        <v>-0.01622839</v>
      </c>
      <c r="F16" s="49">
        <v>-0.01132038</v>
      </c>
      <c r="G16" s="49">
        <v>-0.00913394</v>
      </c>
    </row>
    <row r="17" spans="1:7" ht="12.75">
      <c r="A17" t="s">
        <v>25</v>
      </c>
      <c r="B17" s="49">
        <v>-0.03615036</v>
      </c>
      <c r="C17" s="49">
        <v>-0.02314703</v>
      </c>
      <c r="D17" s="49">
        <v>-0.01832476</v>
      </c>
      <c r="E17" s="49">
        <v>-0.0317259</v>
      </c>
      <c r="F17" s="49">
        <v>-0.03670264</v>
      </c>
      <c r="G17" s="49">
        <v>-0.02774256</v>
      </c>
    </row>
    <row r="18" spans="1:7" ht="12.75">
      <c r="A18" t="s">
        <v>26</v>
      </c>
      <c r="B18" s="49">
        <v>-0.004841007</v>
      </c>
      <c r="C18" s="49">
        <v>0.01613142</v>
      </c>
      <c r="D18" s="49">
        <v>0.01851698</v>
      </c>
      <c r="E18" s="49">
        <v>0.03688289</v>
      </c>
      <c r="F18" s="49">
        <v>0.02092899</v>
      </c>
      <c r="G18" s="49">
        <v>0.01929862</v>
      </c>
    </row>
    <row r="19" spans="1:7" ht="12.75">
      <c r="A19" t="s">
        <v>27</v>
      </c>
      <c r="B19" s="49">
        <v>-0.1925648</v>
      </c>
      <c r="C19" s="49">
        <v>-0.2048957</v>
      </c>
      <c r="D19" s="49">
        <v>-0.2001221</v>
      </c>
      <c r="E19" s="49">
        <v>-0.2046226</v>
      </c>
      <c r="F19" s="49">
        <v>-0.1581342</v>
      </c>
      <c r="G19" s="49">
        <v>-0.1956585</v>
      </c>
    </row>
    <row r="20" spans="1:7" ht="12.75">
      <c r="A20" t="s">
        <v>28</v>
      </c>
      <c r="B20" s="49">
        <v>-0.004538227</v>
      </c>
      <c r="C20" s="49">
        <v>0.003576632</v>
      </c>
      <c r="D20" s="49">
        <v>-0.003177591</v>
      </c>
      <c r="E20" s="49">
        <v>-0.003939621</v>
      </c>
      <c r="F20" s="49">
        <v>0.0004658665</v>
      </c>
      <c r="G20" s="49">
        <v>-0.001444408</v>
      </c>
    </row>
    <row r="21" spans="1:7" ht="12.75">
      <c r="A21" t="s">
        <v>29</v>
      </c>
      <c r="B21" s="49">
        <v>-75.10502</v>
      </c>
      <c r="C21" s="49">
        <v>-6.220729</v>
      </c>
      <c r="D21" s="49">
        <v>197.8969</v>
      </c>
      <c r="E21" s="49">
        <v>-131.9099</v>
      </c>
      <c r="F21" s="49">
        <v>-25.89104</v>
      </c>
      <c r="G21" s="49">
        <v>0.007637348</v>
      </c>
    </row>
    <row r="22" spans="1:7" ht="12.75">
      <c r="A22" t="s">
        <v>30</v>
      </c>
      <c r="B22" s="49">
        <v>145.1561</v>
      </c>
      <c r="C22" s="49">
        <v>76.41959</v>
      </c>
      <c r="D22" s="49">
        <v>-5.847858</v>
      </c>
      <c r="E22" s="49">
        <v>-75.5735</v>
      </c>
      <c r="F22" s="49">
        <v>-149.0242</v>
      </c>
      <c r="G22" s="49">
        <v>0</v>
      </c>
    </row>
    <row r="23" spans="1:7" ht="12.75">
      <c r="A23" t="s">
        <v>31</v>
      </c>
      <c r="B23" s="49">
        <v>-0.7078268</v>
      </c>
      <c r="C23" s="49">
        <v>0.09688244</v>
      </c>
      <c r="D23" s="49">
        <v>-3.616187</v>
      </c>
      <c r="E23" s="49">
        <v>1.062481</v>
      </c>
      <c r="F23" s="49">
        <v>6.158377</v>
      </c>
      <c r="G23" s="49">
        <v>0.1290271</v>
      </c>
    </row>
    <row r="24" spans="1:7" ht="12.75">
      <c r="A24" t="s">
        <v>32</v>
      </c>
      <c r="B24" s="49">
        <v>1.615322</v>
      </c>
      <c r="C24" s="49">
        <v>-0.04672435</v>
      </c>
      <c r="D24" s="49">
        <v>-0.6367748</v>
      </c>
      <c r="E24" s="49">
        <v>-0.2112101</v>
      </c>
      <c r="F24" s="49">
        <v>1.442491</v>
      </c>
      <c r="G24" s="49">
        <v>0.2111485</v>
      </c>
    </row>
    <row r="25" spans="1:7" ht="12.75">
      <c r="A25" t="s">
        <v>33</v>
      </c>
      <c r="B25" s="49">
        <v>-0.003899052</v>
      </c>
      <c r="C25" s="49">
        <v>0.6186852</v>
      </c>
      <c r="D25" s="49">
        <v>-0.8687294</v>
      </c>
      <c r="E25" s="49">
        <v>0.4999475</v>
      </c>
      <c r="F25" s="49">
        <v>-1.49318</v>
      </c>
      <c r="G25" s="49">
        <v>-0.1392631</v>
      </c>
    </row>
    <row r="26" spans="1:7" ht="12.75">
      <c r="A26" t="s">
        <v>34</v>
      </c>
      <c r="B26" s="49">
        <v>0.4610563</v>
      </c>
      <c r="C26" s="49">
        <v>0.4050776</v>
      </c>
      <c r="D26" s="49">
        <v>0.3762889</v>
      </c>
      <c r="E26" s="49">
        <v>0.5329289</v>
      </c>
      <c r="F26" s="49">
        <v>1.539687</v>
      </c>
      <c r="G26" s="49">
        <v>0.5884386</v>
      </c>
    </row>
    <row r="27" spans="1:7" ht="12.75">
      <c r="A27" t="s">
        <v>35</v>
      </c>
      <c r="B27" s="49">
        <v>0.001435639</v>
      </c>
      <c r="C27" s="49">
        <v>0.07292449</v>
      </c>
      <c r="D27" s="49">
        <v>-0.02119567</v>
      </c>
      <c r="E27" s="49">
        <v>-0.4211141</v>
      </c>
      <c r="F27" s="49">
        <v>0.4892345</v>
      </c>
      <c r="G27" s="49">
        <v>-0.0233464</v>
      </c>
    </row>
    <row r="28" spans="1:7" ht="12.75">
      <c r="A28" t="s">
        <v>36</v>
      </c>
      <c r="B28" s="49">
        <v>0.1378957</v>
      </c>
      <c r="C28" s="49">
        <v>0.06136938</v>
      </c>
      <c r="D28" s="49">
        <v>0.009818818</v>
      </c>
      <c r="E28" s="49">
        <v>-0.04535026</v>
      </c>
      <c r="F28" s="49">
        <v>-0.03436457</v>
      </c>
      <c r="G28" s="49">
        <v>0.02161018</v>
      </c>
    </row>
    <row r="29" spans="1:7" ht="12.75">
      <c r="A29" t="s">
        <v>37</v>
      </c>
      <c r="B29" s="49">
        <v>0.03843961</v>
      </c>
      <c r="C29" s="49">
        <v>0.03385565</v>
      </c>
      <c r="D29" s="49">
        <v>0.09985907</v>
      </c>
      <c r="E29" s="49">
        <v>-0.1506158</v>
      </c>
      <c r="F29" s="49">
        <v>-0.1077645</v>
      </c>
      <c r="G29" s="49">
        <v>-0.01288992</v>
      </c>
    </row>
    <row r="30" spans="1:7" ht="12.75">
      <c r="A30" t="s">
        <v>38</v>
      </c>
      <c r="B30" s="49">
        <v>-0.003319931</v>
      </c>
      <c r="C30" s="49">
        <v>0.1101529</v>
      </c>
      <c r="D30" s="49">
        <v>0.09058369</v>
      </c>
      <c r="E30" s="49">
        <v>0.04962239</v>
      </c>
      <c r="F30" s="49">
        <v>0.32925</v>
      </c>
      <c r="G30" s="49">
        <v>0.1036939</v>
      </c>
    </row>
    <row r="31" spans="1:7" ht="12.75">
      <c r="A31" t="s">
        <v>39</v>
      </c>
      <c r="B31" s="49">
        <v>0.0363357</v>
      </c>
      <c r="C31" s="49">
        <v>-0.005040596</v>
      </c>
      <c r="D31" s="49">
        <v>-0.02858955</v>
      </c>
      <c r="E31" s="49">
        <v>0.01301743</v>
      </c>
      <c r="F31" s="49">
        <v>0.009403018</v>
      </c>
      <c r="G31" s="49">
        <v>0.001559121</v>
      </c>
    </row>
    <row r="32" spans="1:7" ht="12.75">
      <c r="A32" t="s">
        <v>40</v>
      </c>
      <c r="B32" s="49">
        <v>0.01970591</v>
      </c>
      <c r="C32" s="49">
        <v>0.004610482</v>
      </c>
      <c r="D32" s="49">
        <v>0.01026026</v>
      </c>
      <c r="E32" s="49">
        <v>-0.006078589</v>
      </c>
      <c r="F32" s="49">
        <v>-0.01561098</v>
      </c>
      <c r="G32" s="49">
        <v>0.002883011</v>
      </c>
    </row>
    <row r="33" spans="1:7" ht="12.75">
      <c r="A33" t="s">
        <v>41</v>
      </c>
      <c r="B33" s="49">
        <v>0.1160422</v>
      </c>
      <c r="C33" s="49">
        <v>0.09261484</v>
      </c>
      <c r="D33" s="49">
        <v>0.03852392</v>
      </c>
      <c r="E33" s="49">
        <v>0.1329016</v>
      </c>
      <c r="F33" s="49">
        <v>0.07982001</v>
      </c>
      <c r="G33" s="49">
        <v>0.09099</v>
      </c>
    </row>
    <row r="34" spans="1:7" ht="12.75">
      <c r="A34" t="s">
        <v>42</v>
      </c>
      <c r="B34" s="49">
        <v>-0.03143531</v>
      </c>
      <c r="C34" s="49">
        <v>-0.01570873</v>
      </c>
      <c r="D34" s="49">
        <v>0.001164248</v>
      </c>
      <c r="E34" s="49">
        <v>0.01287479</v>
      </c>
      <c r="F34" s="49">
        <v>-0.01906742</v>
      </c>
      <c r="G34" s="49">
        <v>-0.007508149</v>
      </c>
    </row>
    <row r="35" spans="1:7" ht="12.75">
      <c r="A35" t="s">
        <v>43</v>
      </c>
      <c r="B35" s="49">
        <v>-0.0007713178</v>
      </c>
      <c r="C35" s="49">
        <v>-0.005236342</v>
      </c>
      <c r="D35" s="49">
        <v>0.00557136</v>
      </c>
      <c r="E35" s="49">
        <v>-0.004867817</v>
      </c>
      <c r="F35" s="49">
        <v>0.004060648</v>
      </c>
      <c r="G35" s="49">
        <v>-0.0006634383</v>
      </c>
    </row>
    <row r="36" spans="1:6" ht="12.75">
      <c r="A36" t="s">
        <v>44</v>
      </c>
      <c r="B36" s="49">
        <v>25.27771</v>
      </c>
      <c r="C36" s="49">
        <v>25.27161</v>
      </c>
      <c r="D36" s="49">
        <v>25.26856</v>
      </c>
      <c r="E36" s="49">
        <v>25.2594</v>
      </c>
      <c r="F36" s="49">
        <v>25.2594</v>
      </c>
    </row>
    <row r="37" spans="1:6" ht="12.75">
      <c r="A37" t="s">
        <v>45</v>
      </c>
      <c r="B37" s="49">
        <v>0.3336589</v>
      </c>
      <c r="C37" s="49">
        <v>0.2919515</v>
      </c>
      <c r="D37" s="49">
        <v>0.259908</v>
      </c>
      <c r="E37" s="49">
        <v>0.2283732</v>
      </c>
      <c r="F37" s="49">
        <v>0.2019246</v>
      </c>
    </row>
    <row r="38" spans="1:7" ht="12.75">
      <c r="A38" t="s">
        <v>55</v>
      </c>
      <c r="B38" s="49">
        <v>-3.322649E-05</v>
      </c>
      <c r="C38" s="49">
        <v>-8.4158E-05</v>
      </c>
      <c r="D38" s="49">
        <v>-4.569674E-05</v>
      </c>
      <c r="E38" s="49">
        <v>3.121263E-05</v>
      </c>
      <c r="F38" s="49">
        <v>0.0002127724</v>
      </c>
      <c r="G38" s="49">
        <v>0.0002378812</v>
      </c>
    </row>
    <row r="39" spans="1:7" ht="12.75">
      <c r="A39" t="s">
        <v>56</v>
      </c>
      <c r="B39" s="49">
        <v>0.0001281608</v>
      </c>
      <c r="C39" s="49">
        <v>1.121837E-05</v>
      </c>
      <c r="D39" s="49">
        <v>-0.0003364514</v>
      </c>
      <c r="E39" s="49">
        <v>0.0002244827</v>
      </c>
      <c r="F39" s="49">
        <v>4.718559E-05</v>
      </c>
      <c r="G39" s="49">
        <v>0.0009552064</v>
      </c>
    </row>
    <row r="40" spans="2:5" ht="12.75">
      <c r="B40" t="s">
        <v>46</v>
      </c>
      <c r="C40" t="s">
        <v>47</v>
      </c>
      <c r="D40" t="s">
        <v>48</v>
      </c>
      <c r="E40">
        <v>3.116742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-3.322649427526482E-05</v>
      </c>
      <c r="C50">
        <f>-0.017/(C7*C7+C22*C22)*(C21*C22+C6*C7)</f>
        <v>-8.415800766614157E-05</v>
      </c>
      <c r="D50">
        <f>-0.017/(D7*D7+D22*D22)*(D21*D22+D6*D7)</f>
        <v>-4.569673696801151E-05</v>
      </c>
      <c r="E50">
        <f>-0.017/(E7*E7+E22*E22)*(E21*E22+E6*E7)</f>
        <v>3.121263255539205E-05</v>
      </c>
      <c r="F50">
        <f>-0.017/(F7*F7+F22*F22)*(F21*F22+F6*F7)</f>
        <v>0.00021277228052153104</v>
      </c>
      <c r="G50">
        <f>(B50*B$4+C50*C$4+D50*D$4+E50*E$4+F50*F$4)/SUM(B$4:F$4)</f>
        <v>-1.5661254010719443E-07</v>
      </c>
    </row>
    <row r="51" spans="1:7" ht="12.75">
      <c r="A51" t="s">
        <v>59</v>
      </c>
      <c r="B51">
        <f>-0.017/(B7*B7+B22*B22)*(B21*B7-B6*B22)</f>
        <v>0.00012816083683256697</v>
      </c>
      <c r="C51">
        <f>-0.017/(C7*C7+C22*C22)*(C21*C7-C6*C22)</f>
        <v>1.121837134410634E-05</v>
      </c>
      <c r="D51">
        <f>-0.017/(D7*D7+D22*D22)*(D21*D7-D6*D22)</f>
        <v>-0.00033645145280288523</v>
      </c>
      <c r="E51">
        <f>-0.017/(E7*E7+E22*E22)*(E21*E7-E6*E22)</f>
        <v>0.0002244827147886425</v>
      </c>
      <c r="F51">
        <f>-0.017/(F7*F7+F22*F22)*(F21*F7-F6*F22)</f>
        <v>4.7185589888689676E-05</v>
      </c>
      <c r="G51">
        <f>(B51*B$4+C51*C$4+D51*D$4+E51*E$4+F51*F$4)/SUM(B$4:F$4)</f>
        <v>6.980275392726571E-07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10000.018293135994</v>
      </c>
      <c r="C62">
        <f>C7+(2/0.017)*(C8*C50-C23*C51)</f>
        <v>9999.961352647299</v>
      </c>
      <c r="D62">
        <f>D7+(2/0.017)*(D8*D50-D23*D51)</f>
        <v>9999.854155440737</v>
      </c>
      <c r="E62">
        <f>E7+(2/0.017)*(E8*E50-E23*E51)</f>
        <v>9999.969685324773</v>
      </c>
      <c r="F62">
        <f>F7+(2/0.017)*(F8*F50-F23*F51)</f>
        <v>9999.90568581611</v>
      </c>
    </row>
    <row r="63" spans="1:6" ht="12.75">
      <c r="A63" t="s">
        <v>67</v>
      </c>
      <c r="B63">
        <f>B8+(3/0.017)*(B9*B50-B24*B51)</f>
        <v>-1.9856025244203912</v>
      </c>
      <c r="C63">
        <f>C8+(3/0.017)*(C9*C50-C24*C51)</f>
        <v>3.8865273729124667</v>
      </c>
      <c r="D63">
        <f>D8+(3/0.017)*(D9*D50-D24*D51)</f>
        <v>0.46173165324059456</v>
      </c>
      <c r="E63">
        <f>E8+(3/0.017)*(E9*E50-E24*E51)</f>
        <v>-0.6029670978948898</v>
      </c>
      <c r="F63">
        <f>F8+(3/0.017)*(F9*F50-F24*F51)</f>
        <v>-2.421053887215519</v>
      </c>
    </row>
    <row r="64" spans="1:6" ht="12.75">
      <c r="A64" t="s">
        <v>68</v>
      </c>
      <c r="B64">
        <f>B9+(4/0.017)*(B10*B50-B25*B51)</f>
        <v>-0.08609199298451291</v>
      </c>
      <c r="C64">
        <f>C9+(4/0.017)*(C10*C50-C25*C51)</f>
        <v>0.2892840165462882</v>
      </c>
      <c r="D64">
        <f>D9+(4/0.017)*(D10*D50-D25*D51)</f>
        <v>0.4200448050146018</v>
      </c>
      <c r="E64">
        <f>E9+(4/0.017)*(E10*E50-E25*E51)</f>
        <v>0.46813458593655355</v>
      </c>
      <c r="F64">
        <f>F9+(4/0.017)*(F10*F50-F25*F51)</f>
        <v>-0.24631391804205105</v>
      </c>
    </row>
    <row r="65" spans="1:6" ht="12.75">
      <c r="A65" t="s">
        <v>69</v>
      </c>
      <c r="B65">
        <f>B10+(5/0.017)*(B11*B50-B26*B51)</f>
        <v>0.9806143625105834</v>
      </c>
      <c r="C65">
        <f>C10+(5/0.017)*(C11*C50-C26*C51)</f>
        <v>-0.9071244280746167</v>
      </c>
      <c r="D65">
        <f>D10+(5/0.017)*(D11*D50-D26*D51)</f>
        <v>0.003196163488898174</v>
      </c>
      <c r="E65">
        <f>E10+(5/0.017)*(E11*E50-E26*E51)</f>
        <v>0.16863154346314338</v>
      </c>
      <c r="F65">
        <f>F10+(5/0.017)*(F11*F50-F26*F51)</f>
        <v>-0.6996973768637089</v>
      </c>
    </row>
    <row r="66" spans="1:6" ht="12.75">
      <c r="A66" t="s">
        <v>70</v>
      </c>
      <c r="B66">
        <f>B11+(6/0.017)*(B12*B50-B27*B51)</f>
        <v>2.555741793098299</v>
      </c>
      <c r="C66">
        <f>C11+(6/0.017)*(C12*C50-C27*C51)</f>
        <v>-0.28044717584278206</v>
      </c>
      <c r="D66">
        <f>D11+(6/0.017)*(D12*D50-D27*D51)</f>
        <v>1.2647321414995032</v>
      </c>
      <c r="E66">
        <f>E11+(6/0.017)*(E12*E50-E27*E51)</f>
        <v>0.7170324296398699</v>
      </c>
      <c r="F66">
        <f>F11+(6/0.017)*(F12*F50-F27*F51)</f>
        <v>13.37163271443112</v>
      </c>
    </row>
    <row r="67" spans="1:6" ht="12.75">
      <c r="A67" t="s">
        <v>71</v>
      </c>
      <c r="B67">
        <f>B12+(7/0.017)*(B13*B50-B28*B51)</f>
        <v>-0.13924998867236316</v>
      </c>
      <c r="C67">
        <f>C12+(7/0.017)*(C13*C50-C28*C51)</f>
        <v>0.07391356463899575</v>
      </c>
      <c r="D67">
        <f>D12+(7/0.017)*(D13*D50-D28*D51)</f>
        <v>0.026705553943189388</v>
      </c>
      <c r="E67">
        <f>E12+(7/0.017)*(E13*E50-E28*E51)</f>
        <v>-0.03597100157704723</v>
      </c>
      <c r="F67">
        <f>F12+(7/0.017)*(F13*F50-F28*F51)</f>
        <v>-0.29482259168607444</v>
      </c>
    </row>
    <row r="68" spans="1:6" ht="12.75">
      <c r="A68" t="s">
        <v>72</v>
      </c>
      <c r="B68">
        <f>B13+(8/0.017)*(B14*B50-B29*B51)</f>
        <v>-0.05284789849957143</v>
      </c>
      <c r="C68">
        <f>C13+(8/0.017)*(C14*C50-C29*C51)</f>
        <v>0.07115773073493127</v>
      </c>
      <c r="D68">
        <f>D13+(8/0.017)*(D14*D50-D29*D51)</f>
        <v>0.09316884749213714</v>
      </c>
      <c r="E68">
        <f>E13+(8/0.017)*(E14*E50-E29*E51)</f>
        <v>0.1357693742730065</v>
      </c>
      <c r="F68">
        <f>F13+(8/0.017)*(F14*F50-F29*F51)</f>
        <v>-0.10908745086550402</v>
      </c>
    </row>
    <row r="69" spans="1:6" ht="12.75">
      <c r="A69" t="s">
        <v>73</v>
      </c>
      <c r="B69">
        <f>B14+(9/0.017)*(B15*B50-B30*B51)</f>
        <v>0.01617716537941541</v>
      </c>
      <c r="C69">
        <f>C14+(9/0.017)*(C15*C50-C30*C51)</f>
        <v>-0.02080310030942826</v>
      </c>
      <c r="D69">
        <f>D14+(9/0.017)*(D15*D50-D30*D51)</f>
        <v>-0.031920284434198226</v>
      </c>
      <c r="E69">
        <f>E14+(9/0.017)*(E15*E50-E30*E51)</f>
        <v>-0.0011447426377697665</v>
      </c>
      <c r="F69">
        <f>F14+(9/0.017)*(F15*F50-F30*F51)</f>
        <v>0.028480108526702075</v>
      </c>
    </row>
    <row r="70" spans="1:6" ht="12.75">
      <c r="A70" t="s">
        <v>74</v>
      </c>
      <c r="B70">
        <f>B15+(10/0.017)*(B16*B50-B31*B51)</f>
        <v>-0.41483398859455445</v>
      </c>
      <c r="C70">
        <f>C15+(10/0.017)*(C16*C50-C31*C51)</f>
        <v>-0.016162500048380546</v>
      </c>
      <c r="D70">
        <f>D15+(10/0.017)*(D16*D50-D31*D51)</f>
        <v>-0.09099647205763947</v>
      </c>
      <c r="E70">
        <f>E15+(10/0.017)*(E16*E50-E31*E51)</f>
        <v>-0.08390725341176865</v>
      </c>
      <c r="F70">
        <f>F15+(10/0.017)*(F16*F50-F31*F51)</f>
        <v>-0.30916845295296136</v>
      </c>
    </row>
    <row r="71" spans="1:6" ht="12.75">
      <c r="A71" t="s">
        <v>75</v>
      </c>
      <c r="B71">
        <f>B16+(11/0.017)*(B17*B50-B32*B51)</f>
        <v>0.0007130897028150966</v>
      </c>
      <c r="C71">
        <f>C16+(11/0.017)*(C17*C50-C32*C51)</f>
        <v>-0.012316891522387765</v>
      </c>
      <c r="D71">
        <f>D16+(11/0.017)*(D17*D50-D32*D51)</f>
        <v>-6.893933356294339E-05</v>
      </c>
      <c r="E71">
        <f>E16+(11/0.017)*(E17*E50-E32*E51)</f>
        <v>-0.015986202804837178</v>
      </c>
      <c r="F71">
        <f>F16+(11/0.017)*(F17*F50-F32*F51)</f>
        <v>-0.01589682719136015</v>
      </c>
    </row>
    <row r="72" spans="1:6" ht="12.75">
      <c r="A72" t="s">
        <v>76</v>
      </c>
      <c r="B72">
        <f>B17+(12/0.017)*(B18*B50-B33*B51)</f>
        <v>-0.046534747601308296</v>
      </c>
      <c r="C72">
        <f>C17+(12/0.017)*(C18*C50-C33*C51)</f>
        <v>-0.024838730589496993</v>
      </c>
      <c r="D72">
        <f>D17+(12/0.017)*(D18*D50-D33*D51)</f>
        <v>-0.009772809444357506</v>
      </c>
      <c r="E72">
        <f>E17+(12/0.017)*(E18*E50-E33*E51)</f>
        <v>-0.05197265285266116</v>
      </c>
      <c r="F72">
        <f>F17+(12/0.017)*(F18*F50-F33*F51)</f>
        <v>-0.0362178719944415</v>
      </c>
    </row>
    <row r="73" spans="1:6" ht="12.75">
      <c r="A73" t="s">
        <v>77</v>
      </c>
      <c r="B73">
        <f>B18+(13/0.017)*(B19*B50-B34*B51)</f>
        <v>0.003132603305094869</v>
      </c>
      <c r="C73">
        <f>C18+(13/0.017)*(C19*C50-C34*C51)</f>
        <v>0.02945247431482169</v>
      </c>
      <c r="D73">
        <f>D18+(13/0.017)*(D19*D50-D34*D51)</f>
        <v>0.025809704626512723</v>
      </c>
      <c r="E73">
        <f>E18+(13/0.017)*(E19*E50-E34*E51)</f>
        <v>0.02978873047692858</v>
      </c>
      <c r="F73">
        <f>F18+(13/0.017)*(F19*F50-F34*F51)</f>
        <v>-0.004112731748658959</v>
      </c>
    </row>
    <row r="74" spans="1:6" ht="12.75">
      <c r="A74" t="s">
        <v>78</v>
      </c>
      <c r="B74">
        <f>B19+(14/0.017)*(B20*B50-B35*B51)</f>
        <v>-0.19235921238152584</v>
      </c>
      <c r="C74">
        <f>C19+(14/0.017)*(C20*C50-C35*C51)</f>
        <v>-0.2050952074070164</v>
      </c>
      <c r="D74">
        <f>D19+(14/0.017)*(D20*D50-D35*D51)</f>
        <v>-0.19845881953606498</v>
      </c>
      <c r="E74">
        <f>E19+(14/0.017)*(E20*E50-E35*E51)</f>
        <v>-0.20382396190258628</v>
      </c>
      <c r="F74">
        <f>F19+(14/0.017)*(F20*F50-F35*F51)</f>
        <v>-0.15821036048883613</v>
      </c>
    </row>
    <row r="75" spans="1:6" ht="12.75">
      <c r="A75" t="s">
        <v>79</v>
      </c>
      <c r="B75" s="49">
        <f>B20</f>
        <v>-0.004538227</v>
      </c>
      <c r="C75" s="49">
        <f>C20</f>
        <v>0.003576632</v>
      </c>
      <c r="D75" s="49">
        <f>D20</f>
        <v>-0.003177591</v>
      </c>
      <c r="E75" s="49">
        <f>E20</f>
        <v>-0.003939621</v>
      </c>
      <c r="F75" s="49">
        <f>F20</f>
        <v>0.0004658665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145.12947240743642</v>
      </c>
      <c r="C82">
        <f>C22+(2/0.017)*(C8*C51+C23*C50)</f>
        <v>76.42376546997026</v>
      </c>
      <c r="D82">
        <f>D22+(2/0.017)*(D8*D51+D23*D50)</f>
        <v>-5.848346066353031</v>
      </c>
      <c r="E82">
        <f>E22+(2/0.017)*(E8*E51+E23*E50)</f>
        <v>-75.5858153887546</v>
      </c>
      <c r="F82">
        <f>F22+(2/0.017)*(F8*F51+F23*F50)</f>
        <v>-148.88337752395057</v>
      </c>
    </row>
    <row r="83" spans="1:6" ht="12.75">
      <c r="A83" t="s">
        <v>82</v>
      </c>
      <c r="B83">
        <f>B23+(3/0.017)*(B9*B51+B24*B50)</f>
        <v>-0.7190671323506618</v>
      </c>
      <c r="C83">
        <f>C23+(3/0.017)*(C9*C51+C24*C50)</f>
        <v>0.09811651651426993</v>
      </c>
      <c r="D83">
        <f>D23+(3/0.017)*(D9*D51+D24*D50)</f>
        <v>-3.6400640750170963</v>
      </c>
      <c r="E83">
        <f>E23+(3/0.017)*(E9*E51+E24*E50)</f>
        <v>1.0808512243843558</v>
      </c>
      <c r="F83">
        <f>F23+(3/0.017)*(F9*F51+F24*F50)</f>
        <v>6.210983049494061</v>
      </c>
    </row>
    <row r="84" spans="1:6" ht="12.75">
      <c r="A84" t="s">
        <v>83</v>
      </c>
      <c r="B84">
        <f>B24+(4/0.017)*(B10*B51+B25*B50)</f>
        <v>1.6462001930990624</v>
      </c>
      <c r="C84">
        <f>C24+(4/0.017)*(C10*C51+C25*C50)</f>
        <v>-0.06138457141823662</v>
      </c>
      <c r="D84">
        <f>D24+(4/0.017)*(D10*D51+D25*D50)</f>
        <v>-0.6260880995836791</v>
      </c>
      <c r="E84">
        <f>E24+(4/0.017)*(E10*E51+E25*E50)</f>
        <v>-0.19710459189675839</v>
      </c>
      <c r="F84">
        <f>F24+(4/0.017)*(F10*F51+F25*F50)</f>
        <v>1.3508941133125378</v>
      </c>
    </row>
    <row r="85" spans="1:6" ht="12.75">
      <c r="A85" t="s">
        <v>84</v>
      </c>
      <c r="B85">
        <f>B25+(5/0.017)*(B11*B51+B26*B50)</f>
        <v>0.08787614244938123</v>
      </c>
      <c r="C85">
        <f>C25+(5/0.017)*(C11*C51+C26*C50)</f>
        <v>0.6077416978729339</v>
      </c>
      <c r="D85">
        <f>D25+(5/0.017)*(D11*D51+D26*D50)</f>
        <v>-0.9992318379493814</v>
      </c>
      <c r="E85">
        <f>E25+(5/0.017)*(E11*E51+E26*E50)</f>
        <v>0.5500089316173157</v>
      </c>
      <c r="F85">
        <f>F25+(5/0.017)*(F11*F51+F26*F50)</f>
        <v>-1.2108430089294813</v>
      </c>
    </row>
    <row r="86" spans="1:6" ht="12.75">
      <c r="A86" t="s">
        <v>85</v>
      </c>
      <c r="B86">
        <f>B26+(6/0.017)*(B12*B51+B27*B50)</f>
        <v>0.45503871454662415</v>
      </c>
      <c r="C86">
        <f>C26+(6/0.017)*(C12*C51+C27*C50)</f>
        <v>0.4032149885144265</v>
      </c>
      <c r="D86">
        <f>D26+(6/0.017)*(D12*D51+D27*D50)</f>
        <v>0.37345062043845184</v>
      </c>
      <c r="E86">
        <f>E26+(6/0.017)*(E12*E51+E27*E50)</f>
        <v>0.524985780595054</v>
      </c>
      <c r="F86">
        <f>F26+(6/0.017)*(F12*F51+F27*F50)</f>
        <v>1.571678665157675</v>
      </c>
    </row>
    <row r="87" spans="1:6" ht="12.75">
      <c r="A87" t="s">
        <v>86</v>
      </c>
      <c r="B87">
        <f>B27+(7/0.017)*(B13*B51+B28*B50)</f>
        <v>-0.003110350928257178</v>
      </c>
      <c r="C87">
        <f>C27+(7/0.017)*(C13*C51+C28*C50)</f>
        <v>0.07112354167914381</v>
      </c>
      <c r="D87">
        <f>D27+(7/0.017)*(D13*D51+D28*D50)</f>
        <v>-0.031948210411427196</v>
      </c>
      <c r="E87">
        <f>E27+(7/0.017)*(E13*E51+E28*E50)</f>
        <v>-0.4106262370244032</v>
      </c>
      <c r="F87">
        <f>F27+(7/0.017)*(F13*F51+F28*F50)</f>
        <v>0.48391896468757384</v>
      </c>
    </row>
    <row r="88" spans="1:6" ht="12.75">
      <c r="A88" t="s">
        <v>87</v>
      </c>
      <c r="B88">
        <f>B28+(8/0.017)*(B14*B51+B29*B50)</f>
        <v>0.13781957487314928</v>
      </c>
      <c r="C88">
        <f>C28+(8/0.017)*(C14*C51+C29*C50)</f>
        <v>0.05991823085187577</v>
      </c>
      <c r="D88">
        <f>D28+(8/0.017)*(D14*D51+D29*D50)</f>
        <v>0.01560716530498199</v>
      </c>
      <c r="E88">
        <f>E28+(8/0.017)*(E14*E51+E29*E50)</f>
        <v>-0.046917544418204615</v>
      </c>
      <c r="F88">
        <f>F28+(8/0.017)*(F14*F51+F29*F50)</f>
        <v>-0.04357068037283742</v>
      </c>
    </row>
    <row r="89" spans="1:6" ht="12.75">
      <c r="A89" t="s">
        <v>88</v>
      </c>
      <c r="B89">
        <f>B29+(9/0.017)*(B15*B51+B30*B50)</f>
        <v>0.010539526670477539</v>
      </c>
      <c r="C89">
        <f>C29+(9/0.017)*(C15*C51+C30*C50)</f>
        <v>0.028847700345589863</v>
      </c>
      <c r="D89">
        <f>D29+(9/0.017)*(D15*D51+D30*D50)</f>
        <v>0.1128818163324592</v>
      </c>
      <c r="E89">
        <f>E29+(9/0.017)*(E15*E51+E30*E50)</f>
        <v>-0.15952798377176824</v>
      </c>
      <c r="F89">
        <f>F29+(9/0.017)*(F15*F51+F30*F50)</f>
        <v>-0.07835771575650691</v>
      </c>
    </row>
    <row r="90" spans="1:6" ht="12.75">
      <c r="A90" t="s">
        <v>89</v>
      </c>
      <c r="B90">
        <f>B30+(10/0.017)*(B16*B51+B31*B50)</f>
        <v>-0.0039117488917282195</v>
      </c>
      <c r="C90">
        <f>C30+(10/0.017)*(C16*C51+C31*C50)</f>
        <v>0.1103130564806838</v>
      </c>
      <c r="D90">
        <f>D30+(10/0.017)*(D16*D51+D31*D50)</f>
        <v>0.09191514659981904</v>
      </c>
      <c r="E90">
        <f>E30+(10/0.017)*(E16*E51+E31*E50)</f>
        <v>0.04771845777385687</v>
      </c>
      <c r="F90">
        <f>F30+(10/0.017)*(F16*F51+F31*F50)</f>
        <v>0.33011267222092994</v>
      </c>
    </row>
    <row r="91" spans="1:6" ht="12.75">
      <c r="A91" t="s">
        <v>90</v>
      </c>
      <c r="B91">
        <f>B31+(11/0.017)*(B17*B51+B32*B50)</f>
        <v>0.03291417025604548</v>
      </c>
      <c r="C91">
        <f>C31+(11/0.017)*(C17*C51+C32*C50)</f>
        <v>-0.00545968367841715</v>
      </c>
      <c r="D91">
        <f>D31+(11/0.017)*(D17*D51+D32*D50)</f>
        <v>-0.024903558885880663</v>
      </c>
      <c r="E91">
        <f>E31+(11/0.017)*(E17*E51+E32*E50)</f>
        <v>0.008286365636101314</v>
      </c>
      <c r="F91">
        <f>F31+(11/0.017)*(F17*F51+F32*F50)</f>
        <v>0.006133158301109972</v>
      </c>
    </row>
    <row r="92" spans="1:6" ht="12.75">
      <c r="A92" t="s">
        <v>91</v>
      </c>
      <c r="B92">
        <f>B32+(12/0.017)*(B18*B51+B33*B50)</f>
        <v>0.016546307880784858</v>
      </c>
      <c r="C92">
        <f>C32+(12/0.017)*(C18*C51+C33*C50)</f>
        <v>-0.0007636206975416933</v>
      </c>
      <c r="D92">
        <f>D32+(12/0.017)*(D18*D51+D33*D50)</f>
        <v>0.004619919579949162</v>
      </c>
      <c r="E92">
        <f>E32+(12/0.017)*(E18*E51+E33*E50)</f>
        <v>0.0026939616470173415</v>
      </c>
      <c r="F92">
        <f>F32+(12/0.017)*(F18*F51+F33*F50)</f>
        <v>-0.002925545436793483</v>
      </c>
    </row>
    <row r="93" spans="1:6" ht="12.75">
      <c r="A93" t="s">
        <v>92</v>
      </c>
      <c r="B93">
        <f>B33+(13/0.017)*(B19*B51+B34*B50)</f>
        <v>0.09796854412108139</v>
      </c>
      <c r="C93">
        <f>C33+(13/0.017)*(C19*C51+C34*C50)</f>
        <v>0.09186804304791833</v>
      </c>
      <c r="D93">
        <f>D33+(13/0.017)*(D19*D51+D34*D50)</f>
        <v>0.08997193154873268</v>
      </c>
      <c r="E93">
        <f>E33+(13/0.017)*(E19*E51+E34*E50)</f>
        <v>0.0980827206674727</v>
      </c>
      <c r="F93">
        <f>F33+(13/0.017)*(F19*F51+F34*F50)</f>
        <v>0.07101161227686514</v>
      </c>
    </row>
    <row r="94" spans="1:6" ht="12.75">
      <c r="A94" t="s">
        <v>93</v>
      </c>
      <c r="B94">
        <f>B34+(14/0.017)*(B20*B51+B35*B50)</f>
        <v>-0.031893188057074154</v>
      </c>
      <c r="C94">
        <f>C34+(14/0.017)*(C20*C51+C35*C50)</f>
        <v>-0.015312773685551733</v>
      </c>
      <c r="D94">
        <f>D34+(14/0.017)*(D20*D51+D35*D50)</f>
        <v>0.0018350227001441067</v>
      </c>
      <c r="E94">
        <f>E34+(14/0.017)*(E20*E51+E35*E50)</f>
        <v>0.012021354775905452</v>
      </c>
      <c r="F94">
        <f>F34+(14/0.017)*(F20*F51+F35*F50)</f>
        <v>-0.01833779310038006</v>
      </c>
    </row>
    <row r="95" spans="1:6" ht="12.75">
      <c r="A95" t="s">
        <v>94</v>
      </c>
      <c r="B95" s="49">
        <f>B35</f>
        <v>-0.0007713178</v>
      </c>
      <c r="C95" s="49">
        <f>C35</f>
        <v>-0.005236342</v>
      </c>
      <c r="D95" s="49">
        <f>D35</f>
        <v>0.00557136</v>
      </c>
      <c r="E95" s="49">
        <f>E35</f>
        <v>-0.004867817</v>
      </c>
      <c r="F95" s="49">
        <f>F35</f>
        <v>0.004060648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-1.9855988921373349</v>
      </c>
      <c r="C103">
        <f>C63*10000/C62</f>
        <v>3.8865423933699335</v>
      </c>
      <c r="D103">
        <f>D63*10000/D62</f>
        <v>0.4617383874437557</v>
      </c>
      <c r="E103">
        <f>E63*10000/E62</f>
        <v>-0.6029689257756055</v>
      </c>
      <c r="F103">
        <f>F63*10000/F62</f>
        <v>-2.4210767214030304</v>
      </c>
      <c r="G103">
        <f>AVERAGE(C103:E103)</f>
        <v>1.2484372850126946</v>
      </c>
      <c r="H103">
        <f>STDEV(C103:E103)</f>
        <v>2.345868567878669</v>
      </c>
      <c r="I103">
        <f>(B103*B4+C103*C4+D103*D4+E103*E4+F103*F4)/SUM(B4:F4)</f>
        <v>0.29164806439944313</v>
      </c>
      <c r="K103">
        <f>(LN(H103)+LN(H123))/2-LN(K114*K115^3)</f>
        <v>-2.9958990119007476</v>
      </c>
    </row>
    <row r="104" spans="1:11" ht="12.75">
      <c r="A104" t="s">
        <v>68</v>
      </c>
      <c r="B104">
        <f>B64*10000/B62</f>
        <v>-0.08609183549554744</v>
      </c>
      <c r="C104">
        <f>C64*10000/C62</f>
        <v>0.28928513455675087</v>
      </c>
      <c r="D104">
        <f>D64*10000/D62</f>
        <v>0.4200509312288951</v>
      </c>
      <c r="E104">
        <f>E64*10000/E62</f>
        <v>0.4681360050756492</v>
      </c>
      <c r="F104">
        <f>F64*10000/F62</f>
        <v>-0.2463162411535774</v>
      </c>
      <c r="G104">
        <f>AVERAGE(C104:E104)</f>
        <v>0.3924906902870984</v>
      </c>
      <c r="H104">
        <f>STDEV(C104:E104)</f>
        <v>0.09255584061483824</v>
      </c>
      <c r="I104">
        <f>(B104*B4+C104*C4+D104*D4+E104*E4+F104*F4)/SUM(B4:F4)</f>
        <v>0.23792346263030567</v>
      </c>
      <c r="K104">
        <f>(LN(H104)+LN(H124))/2-LN(K114*K115^4)</f>
        <v>-5.087980467167384</v>
      </c>
    </row>
    <row r="105" spans="1:11" ht="12.75">
      <c r="A105" t="s">
        <v>69</v>
      </c>
      <c r="B105">
        <f>B65*10000/B62</f>
        <v>0.9806125686626759</v>
      </c>
      <c r="C105">
        <f>C65*10000/C62</f>
        <v>-0.9071279338839373</v>
      </c>
      <c r="D105">
        <f>D65*10000/D62</f>
        <v>0.003196210103883565</v>
      </c>
      <c r="E105">
        <f>E65*10000/E62</f>
        <v>0.16863205466574038</v>
      </c>
      <c r="F105">
        <f>F65*10000/F62</f>
        <v>-0.6997039760646556</v>
      </c>
      <c r="G105">
        <f>AVERAGE(C105:E105)</f>
        <v>-0.24509988970477112</v>
      </c>
      <c r="H105">
        <f>STDEV(C105:E105)</f>
        <v>0.5792694564071565</v>
      </c>
      <c r="I105">
        <f>(B105*B4+C105*C4+D105*D4+E105*E4+F105*F4)/SUM(B4:F4)</f>
        <v>-0.12865263574992336</v>
      </c>
      <c r="K105">
        <f>(LN(H105)+LN(H125))/2-LN(K114*K115^5)</f>
        <v>-3.0152025103752287</v>
      </c>
    </row>
    <row r="106" spans="1:11" ht="12.75">
      <c r="A106" t="s">
        <v>70</v>
      </c>
      <c r="B106">
        <f>B66*10000/B62</f>
        <v>2.555737117853633</v>
      </c>
      <c r="C106">
        <f>C66*10000/C62</f>
        <v>-0.2804482597010628</v>
      </c>
      <c r="D106">
        <f>D66*10000/D62</f>
        <v>1.2647505871987001</v>
      </c>
      <c r="E106">
        <f>E66*10000/E62</f>
        <v>0.7170346033069824</v>
      </c>
      <c r="F106">
        <f>F66*10000/F62</f>
        <v>13.371758829083236</v>
      </c>
      <c r="G106">
        <f>AVERAGE(C106:E106)</f>
        <v>0.5671123102682066</v>
      </c>
      <c r="H106">
        <f>STDEV(C106:E106)</f>
        <v>0.7834330791954044</v>
      </c>
      <c r="I106">
        <f>(B106*B4+C106*C4+D106*D4+E106*E4+F106*F4)/SUM(B4:F4)</f>
        <v>2.5635121821121385</v>
      </c>
      <c r="K106">
        <f>(LN(H106)+LN(H126))/2-LN(K114*K115^6)</f>
        <v>-3.487723490101708</v>
      </c>
    </row>
    <row r="107" spans="1:11" ht="12.75">
      <c r="A107" t="s">
        <v>71</v>
      </c>
      <c r="B107">
        <f>B67*10000/B62</f>
        <v>-0.13924973394093115</v>
      </c>
      <c r="C107">
        <f>C67*10000/C62</f>
        <v>0.07391385029645994</v>
      </c>
      <c r="D107">
        <f>D67*10000/D62</f>
        <v>0.026705943434844382</v>
      </c>
      <c r="E107">
        <f>E67*10000/E62</f>
        <v>-0.035971110622300836</v>
      </c>
      <c r="F107">
        <f>F67*10000/F62</f>
        <v>-0.2948253723075124</v>
      </c>
      <c r="G107">
        <f>AVERAGE(C107:E107)</f>
        <v>0.021549561036334496</v>
      </c>
      <c r="H107">
        <f>STDEV(C107:E107)</f>
        <v>0.05512365525442904</v>
      </c>
      <c r="I107">
        <f>(B107*B4+C107*C4+D107*D4+E107*E4+F107*F4)/SUM(B4:F4)</f>
        <v>-0.043934150031368684</v>
      </c>
      <c r="K107">
        <f>(LN(H107)+LN(H127))/2-LN(K114*K115^7)</f>
        <v>-3.6482380000007124</v>
      </c>
    </row>
    <row r="108" spans="1:9" ht="12.75">
      <c r="A108" t="s">
        <v>72</v>
      </c>
      <c r="B108">
        <f>B68*10000/B62</f>
        <v>-0.05284780182436886</v>
      </c>
      <c r="C108">
        <f>C68*10000/C62</f>
        <v>0.07115800574178581</v>
      </c>
      <c r="D108">
        <f>D68*10000/D62</f>
        <v>0.09317020632890499</v>
      </c>
      <c r="E108">
        <f>E68*10000/E62</f>
        <v>0.13576978585470287</v>
      </c>
      <c r="F108">
        <f>F68*10000/F62</f>
        <v>-0.10908847972459773</v>
      </c>
      <c r="G108">
        <f>AVERAGE(C108:E108)</f>
        <v>0.10003266597513123</v>
      </c>
      <c r="H108">
        <f>STDEV(C108:E108)</f>
        <v>0.032847991516027936</v>
      </c>
      <c r="I108">
        <f>(B108*B4+C108*C4+D108*D4+E108*E4+F108*F4)/SUM(B4:F4)</f>
        <v>0.04998728549303475</v>
      </c>
    </row>
    <row r="109" spans="1:9" ht="12.75">
      <c r="A109" t="s">
        <v>73</v>
      </c>
      <c r="B109">
        <f>B69*10000/B62</f>
        <v>0.016177135786360916</v>
      </c>
      <c r="C109">
        <f>C69*10000/C62</f>
        <v>-0.020803180708214474</v>
      </c>
      <c r="D109">
        <f>D69*10000/D62</f>
        <v>-0.03192074998096946</v>
      </c>
      <c r="E109">
        <f>E69*10000/E62</f>
        <v>-0.0011447461080304148</v>
      </c>
      <c r="F109">
        <f>F69*10000/F62</f>
        <v>0.028480377137054733</v>
      </c>
      <c r="G109">
        <f>AVERAGE(C109:E109)</f>
        <v>-0.017956225599071448</v>
      </c>
      <c r="H109">
        <f>STDEV(C109:E109)</f>
        <v>0.015584269910454463</v>
      </c>
      <c r="I109">
        <f>(B109*B4+C109*C4+D109*D4+E109*E4+F109*F4)/SUM(B4:F4)</f>
        <v>-0.006815523053586188</v>
      </c>
    </row>
    <row r="110" spans="1:11" ht="12.75">
      <c r="A110" t="s">
        <v>74</v>
      </c>
      <c r="B110">
        <f>B70*10000/B62</f>
        <v>-0.41483322973448583</v>
      </c>
      <c r="C110">
        <f>C70*10000/C62</f>
        <v>-0.016162562512405942</v>
      </c>
      <c r="D110">
        <f>D70*10000/D62</f>
        <v>-0.09099779921103146</v>
      </c>
      <c r="E110">
        <f>E70*10000/E62</f>
        <v>-0.08390750777465338</v>
      </c>
      <c r="F110">
        <f>F70*10000/F62</f>
        <v>-0.30917136887749513</v>
      </c>
      <c r="G110">
        <f>AVERAGE(C110:E110)</f>
        <v>-0.06368928983269694</v>
      </c>
      <c r="H110">
        <f>STDEV(C110:E110)</f>
        <v>0.04131174670110385</v>
      </c>
      <c r="I110">
        <f>(B110*B4+C110*C4+D110*D4+E110*E4+F110*F4)/SUM(B4:F4)</f>
        <v>-0.14725294337874473</v>
      </c>
      <c r="K110">
        <f>EXP(AVERAGE(K103:K107))</f>
        <v>0.026068992547642323</v>
      </c>
    </row>
    <row r="111" spans="1:9" ht="12.75">
      <c r="A111" t="s">
        <v>75</v>
      </c>
      <c r="B111">
        <f>B71*10000/B62</f>
        <v>0.0007130883983527919</v>
      </c>
      <c r="C111">
        <f>C71*10000/C62</f>
        <v>-0.012316939124096819</v>
      </c>
      <c r="D111">
        <f>D71*10000/D62</f>
        <v>-6.894033902027938E-05</v>
      </c>
      <c r="E111">
        <f>E71*10000/E62</f>
        <v>-0.0159862512666387</v>
      </c>
      <c r="F111">
        <f>F71*10000/F62</f>
        <v>-0.01589697712240251</v>
      </c>
      <c r="G111">
        <f>AVERAGE(C111:E111)</f>
        <v>-0.0094573769099186</v>
      </c>
      <c r="H111">
        <f>STDEV(C111:E111)</f>
        <v>0.008335047620391084</v>
      </c>
      <c r="I111">
        <f>(B111*B4+C111*C4+D111*D4+E111*E4+F111*F4)/SUM(B4:F4)</f>
        <v>-0.008848205822407309</v>
      </c>
    </row>
    <row r="112" spans="1:9" ht="12.75">
      <c r="A112" t="s">
        <v>76</v>
      </c>
      <c r="B112">
        <f>B72*10000/B62</f>
        <v>-0.046534662474817384</v>
      </c>
      <c r="C112">
        <f>C72*10000/C62</f>
        <v>-0.024838826584986165</v>
      </c>
      <c r="D112">
        <f>D72*10000/D62</f>
        <v>-0.009772951977544892</v>
      </c>
      <c r="E112">
        <f>E72*10000/E62</f>
        <v>-0.05197281040654796</v>
      </c>
      <c r="F112">
        <f>F72*10000/F62</f>
        <v>-0.03621821358356711</v>
      </c>
      <c r="G112">
        <f>AVERAGE(C112:E112)</f>
        <v>-0.028861529656359675</v>
      </c>
      <c r="H112">
        <f>STDEV(C112:E112)</f>
        <v>0.021385593698967153</v>
      </c>
      <c r="I112">
        <f>(B112*B4+C112*C4+D112*D4+E112*E4+F112*F4)/SUM(B4:F4)</f>
        <v>-0.03240487279429969</v>
      </c>
    </row>
    <row r="113" spans="1:9" ht="12.75">
      <c r="A113" t="s">
        <v>77</v>
      </c>
      <c r="B113">
        <f>B73*10000/B62</f>
        <v>0.003132597574591524</v>
      </c>
      <c r="C113">
        <f>C73*10000/C62</f>
        <v>0.029452588141277877</v>
      </c>
      <c r="D113">
        <f>D73*10000/D62</f>
        <v>0.02581008105250229</v>
      </c>
      <c r="E113">
        <f>E73*10000/E62</f>
        <v>0.029788820780771313</v>
      </c>
      <c r="F113">
        <f>F73*10000/F62</f>
        <v>-0.00411277053791864</v>
      </c>
      <c r="G113">
        <f>AVERAGE(C113:E113)</f>
        <v>0.028350496658183826</v>
      </c>
      <c r="H113">
        <f>STDEV(C113:E113)</f>
        <v>0.002206478344366402</v>
      </c>
      <c r="I113">
        <f>(B113*B4+C113*C4+D113*D4+E113*E4+F113*F4)/SUM(B4:F4)</f>
        <v>0.020368822144247085</v>
      </c>
    </row>
    <row r="114" spans="1:11" ht="12.75">
      <c r="A114" t="s">
        <v>78</v>
      </c>
      <c r="B114">
        <f>B74*10000/B62</f>
        <v>-0.19235886049684636</v>
      </c>
      <c r="C114">
        <f>C74*10000/C62</f>
        <v>-0.20509600004876158</v>
      </c>
      <c r="D114">
        <f>D74*10000/D62</f>
        <v>-0.19846171399218576</v>
      </c>
      <c r="E114">
        <f>E74*10000/E62</f>
        <v>-0.20382457979018023</v>
      </c>
      <c r="F114">
        <f>F74*10000/F62</f>
        <v>-0.1582118526510126</v>
      </c>
      <c r="G114">
        <f>AVERAGE(C114:E114)</f>
        <v>-0.20246076461037585</v>
      </c>
      <c r="H114">
        <f>STDEV(C114:E114)</f>
        <v>0.0035211406892695506</v>
      </c>
      <c r="I114">
        <f>(B114*B4+C114*C4+D114*D4+E114*E4+F114*F4)/SUM(B4:F4)</f>
        <v>-0.19509467816387444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-0.004538218698174818</v>
      </c>
      <c r="C115">
        <f>C75*10000/C62</f>
        <v>0.00357664582278926</v>
      </c>
      <c r="D115">
        <f>D75*10000/D62</f>
        <v>-0.003177637344111795</v>
      </c>
      <c r="E115">
        <f>E75*10000/E62</f>
        <v>-0.0039396329428693175</v>
      </c>
      <c r="F115">
        <f>F75*10000/F62</f>
        <v>0.00046587089382331496</v>
      </c>
      <c r="G115">
        <f>AVERAGE(C115:E115)</f>
        <v>-0.0011802081547306175</v>
      </c>
      <c r="H115">
        <f>STDEV(C115:E115)</f>
        <v>0.004137137192034664</v>
      </c>
      <c r="I115">
        <f>(B115*B4+C115*C4+D115*D4+E115*E4+F115*F4)/SUM(B4:F4)</f>
        <v>-0.0014444812987156551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145.12920692060453</v>
      </c>
      <c r="C122">
        <f>C82*10000/C62</f>
        <v>76.42406082873363</v>
      </c>
      <c r="D122">
        <f>D82*10000/D62</f>
        <v>-5.848431362542476</v>
      </c>
      <c r="E122">
        <f>E82*10000/E62</f>
        <v>-75.58604452539373</v>
      </c>
      <c r="F122">
        <f>F82*10000/F62</f>
        <v>-148.88478171861874</v>
      </c>
      <c r="G122">
        <f>AVERAGE(C122:E122)</f>
        <v>-1.670138353067524</v>
      </c>
      <c r="H122">
        <f>STDEV(C122:E122)</f>
        <v>76.0911402976588</v>
      </c>
      <c r="I122">
        <f>(B122*B4+C122*C4+D122*D4+E122*E4+F122*F4)/SUM(B4:F4)</f>
        <v>-0.04639037709636868</v>
      </c>
    </row>
    <row r="123" spans="1:9" ht="12.75">
      <c r="A123" t="s">
        <v>82</v>
      </c>
      <c r="B123">
        <f>B83*10000/B62</f>
        <v>-0.719065816953784</v>
      </c>
      <c r="C123">
        <f>C83*10000/C62</f>
        <v>0.09811689571009738</v>
      </c>
      <c r="D123">
        <f>D83*10000/D62</f>
        <v>-3.6401171641454435</v>
      </c>
      <c r="E123">
        <f>E83*10000/E62</f>
        <v>1.0808545009596722</v>
      </c>
      <c r="F123">
        <f>F83*10000/F62</f>
        <v>6.21104162842629</v>
      </c>
      <c r="G123">
        <f>AVERAGE(C123:E123)</f>
        <v>-0.8203819224918915</v>
      </c>
      <c r="H123">
        <f>STDEV(C123:E123)</f>
        <v>2.490908152654405</v>
      </c>
      <c r="I123">
        <f>(B123*B4+C123*C4+D123*D4+E123*E4+F123*F4)/SUM(B4:F4)</f>
        <v>0.1337800835865622</v>
      </c>
    </row>
    <row r="124" spans="1:9" ht="12.75">
      <c r="A124" t="s">
        <v>83</v>
      </c>
      <c r="B124">
        <f>B84*10000/B62</f>
        <v>1.6461971816881706</v>
      </c>
      <c r="C124">
        <f>C84*10000/C62</f>
        <v>-0.06138480865427167</v>
      </c>
      <c r="D124">
        <f>D84*10000/D62</f>
        <v>-0.6260972308711482</v>
      </c>
      <c r="E124">
        <f>E84*10000/E62</f>
        <v>-0.19710518941473865</v>
      </c>
      <c r="F124">
        <f>F84*10000/F62</f>
        <v>1.3509068542802851</v>
      </c>
      <c r="G124">
        <f>AVERAGE(C124:E124)</f>
        <v>-0.2948624096467195</v>
      </c>
      <c r="H124">
        <f>STDEV(C124:E124)</f>
        <v>0.2947751440201938</v>
      </c>
      <c r="I124">
        <f>(B124*B4+C124*C4+D124*D4+E124*E4+F124*F4)/SUM(B4:F4)</f>
        <v>0.20588900166821514</v>
      </c>
    </row>
    <row r="125" spans="1:9" ht="12.75">
      <c r="A125" t="s">
        <v>84</v>
      </c>
      <c r="B125">
        <f>B85*10000/B62</f>
        <v>0.08787598169665285</v>
      </c>
      <c r="C125">
        <f>C85*10000/C62</f>
        <v>0.6077440466427861</v>
      </c>
      <c r="D125">
        <f>D85*10000/D62</f>
        <v>-0.9992464114146282</v>
      </c>
      <c r="E125">
        <f>E85*10000/E62</f>
        <v>0.5500105989565836</v>
      </c>
      <c r="F125">
        <f>F85*10000/F62</f>
        <v>-1.2108544290042094</v>
      </c>
      <c r="G125">
        <f>AVERAGE(C125:E125)</f>
        <v>0.05283607806158049</v>
      </c>
      <c r="H125">
        <f>STDEV(C125:E125)</f>
        <v>0.9115873305626162</v>
      </c>
      <c r="I125">
        <f>(B125*B4+C125*C4+D125*D4+E125*E4+F125*F4)/SUM(B4:F4)</f>
        <v>-0.11031033347568309</v>
      </c>
    </row>
    <row r="126" spans="1:9" ht="12.75">
      <c r="A126" t="s">
        <v>85</v>
      </c>
      <c r="B126">
        <f>B86*10000/B62</f>
        <v>0.4550378821396381</v>
      </c>
      <c r="C126">
        <f>C86*10000/C62</f>
        <v>0.40321654683963654</v>
      </c>
      <c r="D126">
        <f>D86*10000/D62</f>
        <v>0.37345606709200274</v>
      </c>
      <c r="E126">
        <f>E86*10000/E62</f>
        <v>0.5249873720772222</v>
      </c>
      <c r="F126">
        <f>F86*10000/F62</f>
        <v>1.571693488456544</v>
      </c>
      <c r="G126">
        <f>AVERAGE(C126:E126)</f>
        <v>0.43388666200295384</v>
      </c>
      <c r="H126">
        <f>STDEV(C126:E126)</f>
        <v>0.08028652483903628</v>
      </c>
      <c r="I126">
        <f>(B126*B4+C126*C4+D126*D4+E126*E4+F126*F4)/SUM(B4:F4)</f>
        <v>0.5888164381713072</v>
      </c>
    </row>
    <row r="127" spans="1:9" ht="12.75">
      <c r="A127" t="s">
        <v>86</v>
      </c>
      <c r="B127">
        <f>B87*10000/B62</f>
        <v>-0.0031103452384603344</v>
      </c>
      <c r="C127">
        <f>C87*10000/C62</f>
        <v>0.0711238165538662</v>
      </c>
      <c r="D127">
        <f>D87*10000/D62</f>
        <v>-0.03194867636548956</v>
      </c>
      <c r="E127">
        <f>E87*10000/E62</f>
        <v>-0.4106274818282783</v>
      </c>
      <c r="F127">
        <f>F87*10000/F62</f>
        <v>0.48392352877284206</v>
      </c>
      <c r="G127">
        <f>AVERAGE(C127:E127)</f>
        <v>-0.12381744721330055</v>
      </c>
      <c r="H127">
        <f>STDEV(C127:E127)</f>
        <v>0.253674952776257</v>
      </c>
      <c r="I127">
        <f>(B127*B4+C127*C4+D127*D4+E127*E4+F127*F4)/SUM(B4:F4)</f>
        <v>-0.02519345515945022</v>
      </c>
    </row>
    <row r="128" spans="1:9" ht="12.75">
      <c r="A128" t="s">
        <v>87</v>
      </c>
      <c r="B128">
        <f>B88*10000/B62</f>
        <v>0.1378193227583879</v>
      </c>
      <c r="C128">
        <f>C88*10000/C62</f>
        <v>0.059918462420870816</v>
      </c>
      <c r="D128">
        <f>D88*10000/D62</f>
        <v>0.015607392930316308</v>
      </c>
      <c r="E128">
        <f>E88*10000/E62</f>
        <v>-0.04691768664764792</v>
      </c>
      <c r="F128">
        <f>F88*10000/F62</f>
        <v>-0.04357109131002924</v>
      </c>
      <c r="G128">
        <f>AVERAGE(C128:E128)</f>
        <v>0.009536056234513068</v>
      </c>
      <c r="H128">
        <f>STDEV(C128:E128)</f>
        <v>0.053676219444955736</v>
      </c>
      <c r="I128">
        <f>(B128*B4+C128*C4+D128*D4+E128*E4+F128*F4)/SUM(B4:F4)</f>
        <v>0.0210289774568074</v>
      </c>
    </row>
    <row r="129" spans="1:9" ht="12.75">
      <c r="A129" t="s">
        <v>88</v>
      </c>
      <c r="B129">
        <f>B89*10000/B62</f>
        <v>0.010539507390413337</v>
      </c>
      <c r="C129">
        <f>C89*10000/C62</f>
        <v>0.02884781183474573</v>
      </c>
      <c r="D129">
        <f>D89*10000/D62</f>
        <v>0.11288346267634541</v>
      </c>
      <c r="E129">
        <f>E89*10000/E62</f>
        <v>-0.15952846737713605</v>
      </c>
      <c r="F129">
        <f>F89*10000/F62</f>
        <v>-0.07835845478787834</v>
      </c>
      <c r="G129">
        <f>AVERAGE(C129:E129)</f>
        <v>-0.005932397622014973</v>
      </c>
      <c r="H129">
        <f>STDEV(C129:E129)</f>
        <v>0.13949663844070878</v>
      </c>
      <c r="I129">
        <f>(B129*B4+C129*C4+D129*D4+E129*E4+F129*F4)/SUM(B4:F4)</f>
        <v>-0.013234379098999282</v>
      </c>
    </row>
    <row r="130" spans="1:9" ht="12.75">
      <c r="A130" t="s">
        <v>89</v>
      </c>
      <c r="B130">
        <f>B90*10000/B62</f>
        <v>-0.003911741735925864</v>
      </c>
      <c r="C130">
        <f>C90*10000/C62</f>
        <v>0.1103134828130916</v>
      </c>
      <c r="D130">
        <f>D90*10000/D62</f>
        <v>0.09191648715177482</v>
      </c>
      <c r="E130">
        <f>E90*10000/E62</f>
        <v>0.047718602431250375</v>
      </c>
      <c r="F130">
        <f>F90*10000/F62</f>
        <v>0.3301157856810215</v>
      </c>
      <c r="G130">
        <f>AVERAGE(C130:E130)</f>
        <v>0.0833161907987056</v>
      </c>
      <c r="H130">
        <f>STDEV(C130:E130)</f>
        <v>0.03217147160955985</v>
      </c>
      <c r="I130">
        <f>(B130*B4+C130*C4+D130*D4+E130*E4+F130*F4)/SUM(B4:F4)</f>
        <v>0.10363834556265943</v>
      </c>
    </row>
    <row r="131" spans="1:9" ht="12.75">
      <c r="A131" t="s">
        <v>90</v>
      </c>
      <c r="B131">
        <f>B91*10000/B62</f>
        <v>0.03291411004581636</v>
      </c>
      <c r="C131">
        <f>C91*10000/C62</f>
        <v>-0.005459704778730773</v>
      </c>
      <c r="D131">
        <f>D91*10000/D62</f>
        <v>-0.024903922096034866</v>
      </c>
      <c r="E131">
        <f>E91*10000/E62</f>
        <v>0.008286390756025771</v>
      </c>
      <c r="F131">
        <f>F91*10000/F62</f>
        <v>0.006133216146037516</v>
      </c>
      <c r="G131">
        <f>AVERAGE(C131:E131)</f>
        <v>-0.007359078706246623</v>
      </c>
      <c r="H131">
        <f>STDEV(C131:E131)</f>
        <v>0.016676478428967266</v>
      </c>
      <c r="I131">
        <f>(B131*B4+C131*C4+D131*D4+E131*E4+F131*F4)/SUM(B4:F4)</f>
        <v>0.00027561041412115016</v>
      </c>
    </row>
    <row r="132" spans="1:9" ht="12.75">
      <c r="A132" t="s">
        <v>91</v>
      </c>
      <c r="B132">
        <f>B92*10000/B62</f>
        <v>0.0165462776124542</v>
      </c>
      <c r="C132">
        <f>C92*10000/C62</f>
        <v>-0.0007636236487449417</v>
      </c>
      <c r="D132">
        <f>D92*10000/D62</f>
        <v>0.00461998695994536</v>
      </c>
      <c r="E132">
        <f>E92*10000/E62</f>
        <v>0.002693969813699339</v>
      </c>
      <c r="F132">
        <f>F92*10000/F62</f>
        <v>-0.0029255730290967483</v>
      </c>
      <c r="G132">
        <f>AVERAGE(C132:E132)</f>
        <v>0.0021834443749665857</v>
      </c>
      <c r="H132">
        <f>STDEV(C132:E132)</f>
        <v>0.0027278733409371557</v>
      </c>
      <c r="I132">
        <f>(B132*B4+C132*C4+D132*D4+E132*E4+F132*F4)/SUM(B4:F4)</f>
        <v>0.003578724749133992</v>
      </c>
    </row>
    <row r="133" spans="1:9" ht="12.75">
      <c r="A133" t="s">
        <v>92</v>
      </c>
      <c r="B133">
        <f>B93*10000/B62</f>
        <v>0.09796836490621916</v>
      </c>
      <c r="C133">
        <f>C93*10000/C62</f>
        <v>0.09186839809495666</v>
      </c>
      <c r="D133">
        <f>D93*10000/D62</f>
        <v>0.08997324375954084</v>
      </c>
      <c r="E133">
        <f>E93*10000/E62</f>
        <v>0.0980830180029563</v>
      </c>
      <c r="F133">
        <f>F93*10000/F62</f>
        <v>0.07101228202340766</v>
      </c>
      <c r="G133">
        <f>AVERAGE(C133:E133)</f>
        <v>0.0933082199524846</v>
      </c>
      <c r="H133">
        <f>STDEV(C133:E133)</f>
        <v>0.004242278256532801</v>
      </c>
      <c r="I133">
        <f>(B133*B4+C133*C4+D133*D4+E133*E4+F133*F4)/SUM(B4:F4)</f>
        <v>0.0910072449803672</v>
      </c>
    </row>
    <row r="134" spans="1:9" ht="12.75">
      <c r="A134" t="s">
        <v>93</v>
      </c>
      <c r="B134">
        <f>B94*10000/B62</f>
        <v>-0.03189312971453824</v>
      </c>
      <c r="C134">
        <f>C94*10000/C62</f>
        <v>-0.015312832865596994</v>
      </c>
      <c r="D134">
        <f>D94*10000/D62</f>
        <v>0.0018350494633421273</v>
      </c>
      <c r="E134">
        <f>E94*10000/E62</f>
        <v>0.012021391218362508</v>
      </c>
      <c r="F134">
        <f>F94*10000/F62</f>
        <v>-0.018337966053410315</v>
      </c>
      <c r="G134">
        <f>AVERAGE(C134:E134)</f>
        <v>-0.0004854640612974529</v>
      </c>
      <c r="H134">
        <f>STDEV(C134:E134)</f>
        <v>0.01381407032092838</v>
      </c>
      <c r="I134">
        <f>(B134*B4+C134*C4+D134*D4+E134*E4+F134*F4)/SUM(B4:F4)</f>
        <v>-0.007419233193122788</v>
      </c>
    </row>
    <row r="135" spans="1:9" ht="12.75">
      <c r="A135" t="s">
        <v>94</v>
      </c>
      <c r="B135">
        <f>B95*10000/B62</f>
        <v>-0.0007713163890204401</v>
      </c>
      <c r="C135">
        <f>C95*10000/C62</f>
        <v>-0.005236362237153825</v>
      </c>
      <c r="D135">
        <f>D95*10000/D62</f>
        <v>0.00557144125643945</v>
      </c>
      <c r="E135">
        <f>E95*10000/E62</f>
        <v>-0.004867831756673877</v>
      </c>
      <c r="F135">
        <f>F95*10000/F62</f>
        <v>0.004060686298031423</v>
      </c>
      <c r="G135">
        <f>AVERAGE(C135:E135)</f>
        <v>-0.001510917579129417</v>
      </c>
      <c r="H135">
        <f>STDEV(C135:E135)</f>
        <v>0.006136269932587793</v>
      </c>
      <c r="I135">
        <f>(B135*B4+C135*C4+D135*D4+E135*E4+F135*F4)/SUM(B4:F4)</f>
        <v>-0.000663237822193489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2004-08-02T07:45:56Z</cp:lastPrinted>
  <dcterms:created xsi:type="dcterms:W3CDTF">2004-08-02T07:45:56Z</dcterms:created>
  <dcterms:modified xsi:type="dcterms:W3CDTF">2004-08-02T15:55:19Z</dcterms:modified>
  <cp:category/>
  <cp:version/>
  <cp:contentType/>
  <cp:contentStatus/>
</cp:coreProperties>
</file>