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5" windowWidth="14940" windowHeight="8640" activeTab="1"/>
  </bookViews>
  <sheets>
    <sheet name="Result_HCMQAP" sheetId="1" r:id="rId1"/>
    <sheet name="Result2_HCMQAP" sheetId="2" r:id="rId2"/>
  </sheets>
  <definedNames>
    <definedName name="_xlnm.Print_Area" localSheetId="0">'Result_HCMQAP'!$A$1:$G$67</definedName>
  </definedNames>
  <calcPr fullCalcOnLoad="1"/>
</workbook>
</file>

<file path=xl/sharedStrings.xml><?xml version="1.0" encoding="utf-8"?>
<sst xmlns="http://schemas.openxmlformats.org/spreadsheetml/2006/main" count="204" uniqueCount="98">
  <si>
    <t xml:space="preserve"> Wed 18/08/2004       11:05:34</t>
  </si>
  <si>
    <t>LISSNER</t>
  </si>
  <si>
    <t>HCMQAP307</t>
  </si>
  <si>
    <t>Aperture2</t>
  </si>
  <si>
    <t>taupe_quadrupole#6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</si>
  <si>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</si>
  <si>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</si>
  <si>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</si>
  <si>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</si>
  <si>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</si>
  <si>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</si>
  <si>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</si>
  <si>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</si>
  <si>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</si>
  <si>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</si>
  <si>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</si>
  <si>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</si>
  <si>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</si>
  <si>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</si>
  <si>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</si>
  <si>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</si>
  <si>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</si>
  <si>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</si>
  <si>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</si>
  <si>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</si>
  <si>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</si>
  <si>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</si>
  <si>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</si>
  <si>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</si>
  <si>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</si>
  <si>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</si>
  <si>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</si>
  <si>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</si>
  <si>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</si>
  <si>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</si>
  <si>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</si>
  <si>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</si>
  <si>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</si>
  <si>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</si>
  <si>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</si>
  <si>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</si>
  <si>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</si>
  <si>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</si>
  <si>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</si>
  <si>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</si>
  <si>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</si>
  <si>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</si>
  <si>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-0.003758*</t>
  </si>
  <si>
    <t>Long. Mag. (m)</t>
  </si>
  <si>
    <t>Number of measurement</t>
  </si>
  <si>
    <t>Mean real current</t>
  </si>
  <si>
    <t xml:space="preserve">* = Integral error  ! = Central error           Conclusion : CONTACT CEA           </t>
  </si>
  <si>
    <t>Duration : 32mn</t>
  </si>
  <si>
    <t>Dx moy(m)</t>
  </si>
  <si>
    <t>Dy moy(m)</t>
  </si>
  <si>
    <t>Dx moy (mm)</t>
  </si>
  <si>
    <t>Dy moy (mm)</t>
  </si>
  <si>
    <t>* = Integral error  ! = Central error           Conclusion : CONTACT CEA           Duration : 32mn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</si>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</sst>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10.75"/>
      <name val="Arial"/>
      <family val="0"/>
    </font>
    <font>
      <sz val="10.75"/>
      <name val="Arial"/>
      <family val="0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1" fontId="1" fillId="0" borderId="8" xfId="0" applyNumberFormat="1" applyFont="1" applyBorder="1" applyAlignment="1">
      <alignment horizontal="left"/>
    </xf>
    <xf numFmtId="172" fontId="2" fillId="0" borderId="8" xfId="0" applyNumberFormat="1" applyFont="1" applyBorder="1" applyAlignment="1">
      <alignment horizontal="left"/>
    </xf>
    <xf numFmtId="172" fontId="1" fillId="0" borderId="9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9626014"/>
        <c:axId val="19525263"/>
      </c:lineChart>
      <c:catAx>
        <c:axId val="962601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19525263"/>
        <c:crosses val="autoZero"/>
        <c:auto val="1"/>
        <c:lblOffset val="100"/>
        <c:noMultiLvlLbl val="0"/>
      </c:catAx>
      <c:valAx>
        <c:axId val="195252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crossAx val="9626014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43</xdr:row>
      <xdr:rowOff>133350</xdr:rowOff>
    </xdr:from>
    <xdr:to>
      <xdr:col>6</xdr:col>
      <xdr:colOff>428625</xdr:colOff>
      <xdr:row>62</xdr:row>
      <xdr:rowOff>133350</xdr:rowOff>
    </xdr:to>
    <xdr:graphicFrame>
      <xdr:nvGraphicFramePr>
        <xdr:cNvPr id="1" name="Chart 1"/>
        <xdr:cNvGraphicFramePr/>
      </xdr:nvGraphicFramePr>
      <xdr:xfrm>
        <a:off x="161925" y="6762750"/>
        <a:ext cx="5334000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2">
        <v>-0.002266</v>
      </c>
      <c r="C4" s="13">
        <v>-0.00376</v>
      </c>
      <c r="D4" s="13">
        <v>-0.003752</v>
      </c>
      <c r="E4" s="13">
        <v>-0.00376</v>
      </c>
      <c r="F4" s="24">
        <v>-0.00208</v>
      </c>
      <c r="G4" s="34">
        <v>-0.011711</v>
      </c>
    </row>
    <row r="5" spans="1:7" ht="12.75" thickBot="1">
      <c r="A5" s="44" t="s">
        <v>13</v>
      </c>
      <c r="B5" s="45">
        <v>10.046227</v>
      </c>
      <c r="C5" s="46">
        <v>5.339728</v>
      </c>
      <c r="D5" s="46">
        <v>-0.537241</v>
      </c>
      <c r="E5" s="46">
        <v>-5.506851</v>
      </c>
      <c r="F5" s="47">
        <v>-9.767656</v>
      </c>
      <c r="G5" s="48">
        <v>6.059597</v>
      </c>
    </row>
    <row r="6" spans="1:7" ht="12.75" thickTop="1">
      <c r="A6" s="6" t="s">
        <v>14</v>
      </c>
      <c r="B6" s="39">
        <v>14.15481</v>
      </c>
      <c r="C6" s="40">
        <v>96.16996</v>
      </c>
      <c r="D6" s="40">
        <v>37.07439</v>
      </c>
      <c r="E6" s="40">
        <v>-55.56028</v>
      </c>
      <c r="F6" s="41">
        <v>-155.6648</v>
      </c>
      <c r="G6" s="42">
        <v>0.0100833</v>
      </c>
    </row>
    <row r="7" spans="1:7" ht="12">
      <c r="A7" s="20" t="s">
        <v>15</v>
      </c>
      <c r="B7" s="30">
        <v>10000</v>
      </c>
      <c r="C7" s="15">
        <v>10000</v>
      </c>
      <c r="D7" s="15">
        <v>10000</v>
      </c>
      <c r="E7" s="15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1.438764</v>
      </c>
      <c r="C8" s="14">
        <v>1.197047</v>
      </c>
      <c r="D8" s="14">
        <v>-1.905401</v>
      </c>
      <c r="E8" s="14">
        <v>-3.54731</v>
      </c>
      <c r="F8" s="25">
        <v>-3.954011</v>
      </c>
      <c r="G8" s="35">
        <v>-1.341391</v>
      </c>
    </row>
    <row r="9" spans="1:7" ht="12">
      <c r="A9" s="20" t="s">
        <v>17</v>
      </c>
      <c r="B9" s="29">
        <v>0.2722936</v>
      </c>
      <c r="C9" s="14">
        <v>-0.325553</v>
      </c>
      <c r="D9" s="14">
        <v>-0.2299347</v>
      </c>
      <c r="E9" s="14">
        <v>0.5267124</v>
      </c>
      <c r="F9" s="25">
        <v>-0.6069179</v>
      </c>
      <c r="G9" s="35">
        <v>-0.04826352</v>
      </c>
    </row>
    <row r="10" spans="1:7" ht="12">
      <c r="A10" s="20" t="s">
        <v>18</v>
      </c>
      <c r="B10" s="29">
        <v>0.06379531</v>
      </c>
      <c r="C10" s="14">
        <v>-0.7972312</v>
      </c>
      <c r="D10" s="14">
        <v>0.4901662</v>
      </c>
      <c r="E10" s="14">
        <v>0.4549632</v>
      </c>
      <c r="F10" s="25">
        <v>-1.901896</v>
      </c>
      <c r="G10" s="35">
        <v>-0.2086534</v>
      </c>
    </row>
    <row r="11" spans="1:7" ht="12">
      <c r="A11" s="21" t="s">
        <v>19</v>
      </c>
      <c r="B11" s="31">
        <v>2.208084</v>
      </c>
      <c r="C11" s="16">
        <v>-0.4729125</v>
      </c>
      <c r="D11" s="16">
        <v>1.168315</v>
      </c>
      <c r="E11" s="16">
        <v>-0.4269265</v>
      </c>
      <c r="F11" s="27">
        <v>14.09624</v>
      </c>
      <c r="G11" s="37">
        <v>2.261322</v>
      </c>
    </row>
    <row r="12" spans="1:7" ht="12">
      <c r="A12" s="20" t="s">
        <v>20</v>
      </c>
      <c r="B12" s="29">
        <v>-0.148949</v>
      </c>
      <c r="C12" s="14">
        <v>-0.2946614</v>
      </c>
      <c r="D12" s="14">
        <v>-0.152607</v>
      </c>
      <c r="E12" s="14">
        <v>-0.3482279</v>
      </c>
      <c r="F12" s="25">
        <v>0.04446976</v>
      </c>
      <c r="G12" s="35">
        <v>-0.2071323</v>
      </c>
    </row>
    <row r="13" spans="1:7" ht="12">
      <c r="A13" s="20" t="s">
        <v>21</v>
      </c>
      <c r="B13" s="29">
        <v>-0.2649641</v>
      </c>
      <c r="C13" s="14">
        <v>-0.221214</v>
      </c>
      <c r="D13" s="14">
        <v>-0.1214884</v>
      </c>
      <c r="E13" s="14">
        <v>0.089917</v>
      </c>
      <c r="F13" s="25">
        <v>-0.1160886</v>
      </c>
      <c r="G13" s="35">
        <v>-0.114719</v>
      </c>
    </row>
    <row r="14" spans="1:7" ht="12">
      <c r="A14" s="20" t="s">
        <v>22</v>
      </c>
      <c r="B14" s="29">
        <v>-0.005739071</v>
      </c>
      <c r="C14" s="14">
        <v>-0.00146813</v>
      </c>
      <c r="D14" s="14">
        <v>0.08106438</v>
      </c>
      <c r="E14" s="14">
        <v>0.1161122</v>
      </c>
      <c r="F14" s="25">
        <v>0.1165028</v>
      </c>
      <c r="G14" s="35">
        <v>0.06176678</v>
      </c>
    </row>
    <row r="15" spans="1:7" ht="12">
      <c r="A15" s="21" t="s">
        <v>23</v>
      </c>
      <c r="B15" s="31">
        <v>-0.4816276</v>
      </c>
      <c r="C15" s="16">
        <v>-0.05322744</v>
      </c>
      <c r="D15" s="16">
        <v>-0.1904909</v>
      </c>
      <c r="E15" s="16">
        <v>-0.1040752</v>
      </c>
      <c r="F15" s="27">
        <v>-0.4522353</v>
      </c>
      <c r="G15" s="37">
        <v>-0.2137313</v>
      </c>
    </row>
    <row r="16" spans="1:7" ht="12">
      <c r="A16" s="20" t="s">
        <v>24</v>
      </c>
      <c r="B16" s="29">
        <v>-0.005670366</v>
      </c>
      <c r="C16" s="14">
        <v>0.0200059</v>
      </c>
      <c r="D16" s="14">
        <v>-0.01535597</v>
      </c>
      <c r="E16" s="14">
        <v>-0.03865191</v>
      </c>
      <c r="F16" s="25">
        <v>-0.02752744</v>
      </c>
      <c r="G16" s="35">
        <v>-0.01266308</v>
      </c>
    </row>
    <row r="17" spans="1:7" ht="12">
      <c r="A17" s="20" t="s">
        <v>25</v>
      </c>
      <c r="B17" s="29">
        <v>-0.06444588</v>
      </c>
      <c r="C17" s="14">
        <v>-0.04519148</v>
      </c>
      <c r="D17" s="14">
        <v>-0.03236866</v>
      </c>
      <c r="E17" s="14">
        <v>-0.04262416</v>
      </c>
      <c r="F17" s="25">
        <v>-0.0434185</v>
      </c>
      <c r="G17" s="35">
        <v>-0.04405585</v>
      </c>
    </row>
    <row r="18" spans="1:7" ht="12">
      <c r="A18" s="20" t="s">
        <v>26</v>
      </c>
      <c r="B18" s="29">
        <v>-0.007425926</v>
      </c>
      <c r="C18" s="14">
        <v>-0.00523155</v>
      </c>
      <c r="D18" s="14">
        <v>0.0243495</v>
      </c>
      <c r="E18" s="14">
        <v>0.07065525</v>
      </c>
      <c r="F18" s="25">
        <v>0.04721342</v>
      </c>
      <c r="G18" s="35">
        <v>0.02679379</v>
      </c>
    </row>
    <row r="19" spans="1:7" ht="12">
      <c r="A19" s="21" t="s">
        <v>27</v>
      </c>
      <c r="B19" s="31">
        <v>-0.2005688</v>
      </c>
      <c r="C19" s="16">
        <v>-0.2088641</v>
      </c>
      <c r="D19" s="16">
        <v>-0.1945596</v>
      </c>
      <c r="E19" s="16">
        <v>-0.2053836</v>
      </c>
      <c r="F19" s="27">
        <v>-0.1514321</v>
      </c>
      <c r="G19" s="37">
        <v>-0.195737</v>
      </c>
    </row>
    <row r="20" spans="1:7" ht="12.75" thickBot="1">
      <c r="A20" s="44" t="s">
        <v>28</v>
      </c>
      <c r="B20" s="45">
        <v>-0.001332541</v>
      </c>
      <c r="C20" s="46">
        <v>0.006513936</v>
      </c>
      <c r="D20" s="46">
        <v>-0.000532129</v>
      </c>
      <c r="E20" s="46">
        <v>0.00131774</v>
      </c>
      <c r="F20" s="47">
        <v>0.0001514428</v>
      </c>
      <c r="G20" s="48">
        <v>0.001585845</v>
      </c>
    </row>
    <row r="21" spans="1:7" ht="12.75" thickTop="1">
      <c r="A21" s="6" t="s">
        <v>29</v>
      </c>
      <c r="B21" s="39">
        <v>-83.27327</v>
      </c>
      <c r="C21" s="40">
        <v>39.70399</v>
      </c>
      <c r="D21" s="40">
        <v>59.58722</v>
      </c>
      <c r="E21" s="40">
        <v>-18.57383</v>
      </c>
      <c r="F21" s="41">
        <v>-54.93476</v>
      </c>
      <c r="G21" s="43">
        <v>0.006876476</v>
      </c>
    </row>
    <row r="22" spans="1:7" ht="12">
      <c r="A22" s="20" t="s">
        <v>30</v>
      </c>
      <c r="B22" s="29">
        <v>200.9516</v>
      </c>
      <c r="C22" s="14">
        <v>106.7986</v>
      </c>
      <c r="D22" s="14">
        <v>-10.74482</v>
      </c>
      <c r="E22" s="14">
        <v>-110.1415</v>
      </c>
      <c r="F22" s="25">
        <v>-195.378</v>
      </c>
      <c r="G22" s="36">
        <v>0</v>
      </c>
    </row>
    <row r="23" spans="1:7" ht="12">
      <c r="A23" s="20" t="s">
        <v>31</v>
      </c>
      <c r="B23" s="29">
        <v>-0.6407625</v>
      </c>
      <c r="C23" s="14">
        <v>0.4233764</v>
      </c>
      <c r="D23" s="14">
        <v>0.8219972</v>
      </c>
      <c r="E23" s="14">
        <v>-0.8455571</v>
      </c>
      <c r="F23" s="25">
        <v>2.871248</v>
      </c>
      <c r="G23" s="35">
        <v>0.3851434</v>
      </c>
    </row>
    <row r="24" spans="1:7" ht="12">
      <c r="A24" s="20" t="s">
        <v>32</v>
      </c>
      <c r="B24" s="29">
        <v>2.032342</v>
      </c>
      <c r="C24" s="14">
        <v>1.444175</v>
      </c>
      <c r="D24" s="14">
        <v>2.076622</v>
      </c>
      <c r="E24" s="14">
        <v>4.517644</v>
      </c>
      <c r="F24" s="25">
        <v>4.918258</v>
      </c>
      <c r="G24" s="35">
        <v>2.884023</v>
      </c>
    </row>
    <row r="25" spans="1:7" ht="12">
      <c r="A25" s="20" t="s">
        <v>33</v>
      </c>
      <c r="B25" s="29">
        <v>0.1616479</v>
      </c>
      <c r="C25" s="14">
        <v>0.1163677</v>
      </c>
      <c r="D25" s="14">
        <v>0.322223</v>
      </c>
      <c r="E25" s="14">
        <v>-0.2137505</v>
      </c>
      <c r="F25" s="25">
        <v>-0.8661793</v>
      </c>
      <c r="G25" s="35">
        <v>-0.03793896</v>
      </c>
    </row>
    <row r="26" spans="1:7" ht="12">
      <c r="A26" s="21" t="s">
        <v>34</v>
      </c>
      <c r="B26" s="31">
        <v>0.7949765</v>
      </c>
      <c r="C26" s="16">
        <v>0.002308917</v>
      </c>
      <c r="D26" s="16">
        <v>0.2387182</v>
      </c>
      <c r="E26" s="16">
        <v>0.04055183</v>
      </c>
      <c r="F26" s="27">
        <v>1.280908</v>
      </c>
      <c r="G26" s="37">
        <v>0.3537252</v>
      </c>
    </row>
    <row r="27" spans="1:7" ht="12">
      <c r="A27" s="20" t="s">
        <v>35</v>
      </c>
      <c r="B27" s="29">
        <v>-0.1113983</v>
      </c>
      <c r="C27" s="14">
        <v>0.03014613</v>
      </c>
      <c r="D27" s="14">
        <v>-0.1431675</v>
      </c>
      <c r="E27" s="14">
        <v>-0.213478</v>
      </c>
      <c r="F27" s="25">
        <v>0.336244</v>
      </c>
      <c r="G27" s="35">
        <v>-0.04993883</v>
      </c>
    </row>
    <row r="28" spans="1:7" ht="12">
      <c r="A28" s="20" t="s">
        <v>36</v>
      </c>
      <c r="B28" s="29">
        <v>0.1973563</v>
      </c>
      <c r="C28" s="14">
        <v>-0.0197347</v>
      </c>
      <c r="D28" s="14">
        <v>0.02885227</v>
      </c>
      <c r="E28" s="14">
        <v>0.4693615</v>
      </c>
      <c r="F28" s="25">
        <v>0.7137628</v>
      </c>
      <c r="G28" s="35">
        <v>0.2388486</v>
      </c>
    </row>
    <row r="29" spans="1:7" ht="12">
      <c r="A29" s="20" t="s">
        <v>37</v>
      </c>
      <c r="B29" s="29">
        <v>0.1716292</v>
      </c>
      <c r="C29" s="14">
        <v>-0.05200855</v>
      </c>
      <c r="D29" s="14">
        <v>-0.09683288</v>
      </c>
      <c r="E29" s="14">
        <v>-0.2404697</v>
      </c>
      <c r="F29" s="25">
        <v>-0.1187247</v>
      </c>
      <c r="G29" s="35">
        <v>-0.08458568</v>
      </c>
    </row>
    <row r="30" spans="1:7" ht="12">
      <c r="A30" s="21" t="s">
        <v>38</v>
      </c>
      <c r="B30" s="31">
        <v>0.03365021</v>
      </c>
      <c r="C30" s="16">
        <v>0.006216011</v>
      </c>
      <c r="D30" s="16">
        <v>0.0488061</v>
      </c>
      <c r="E30" s="16">
        <v>-0.008521397</v>
      </c>
      <c r="F30" s="27">
        <v>0.3410782</v>
      </c>
      <c r="G30" s="37">
        <v>0.06144159</v>
      </c>
    </row>
    <row r="31" spans="1:7" ht="12">
      <c r="A31" s="20" t="s">
        <v>39</v>
      </c>
      <c r="B31" s="29">
        <v>0.00795596</v>
      </c>
      <c r="C31" s="14">
        <v>-0.01211141</v>
      </c>
      <c r="D31" s="14">
        <v>-0.04565854</v>
      </c>
      <c r="E31" s="14">
        <v>-0.05558689</v>
      </c>
      <c r="F31" s="25">
        <v>0.02153765</v>
      </c>
      <c r="G31" s="35">
        <v>-0.02324788</v>
      </c>
    </row>
    <row r="32" spans="1:7" ht="12">
      <c r="A32" s="20" t="s">
        <v>40</v>
      </c>
      <c r="B32" s="29">
        <v>0.02705496</v>
      </c>
      <c r="C32" s="14">
        <v>0.004555064</v>
      </c>
      <c r="D32" s="14">
        <v>0.01357038</v>
      </c>
      <c r="E32" s="14">
        <v>0.08119707</v>
      </c>
      <c r="F32" s="25">
        <v>0.07999661</v>
      </c>
      <c r="G32" s="35">
        <v>0.03847683</v>
      </c>
    </row>
    <row r="33" spans="1:7" ht="12">
      <c r="A33" s="20" t="s">
        <v>41</v>
      </c>
      <c r="B33" s="29">
        <v>0.1463066</v>
      </c>
      <c r="C33" s="14">
        <v>0.1033736</v>
      </c>
      <c r="D33" s="14">
        <v>0.08593063</v>
      </c>
      <c r="E33" s="14">
        <v>0.112101</v>
      </c>
      <c r="F33" s="25">
        <v>0.08933191</v>
      </c>
      <c r="G33" s="35">
        <v>0.1056475</v>
      </c>
    </row>
    <row r="34" spans="1:7" ht="12">
      <c r="A34" s="21" t="s">
        <v>42</v>
      </c>
      <c r="B34" s="31">
        <v>-0.03592568</v>
      </c>
      <c r="C34" s="16">
        <v>-0.02580745</v>
      </c>
      <c r="D34" s="16">
        <v>-0.002069645</v>
      </c>
      <c r="E34" s="16">
        <v>0.01146029</v>
      </c>
      <c r="F34" s="27">
        <v>-0.01092631</v>
      </c>
      <c r="G34" s="37">
        <v>-0.01065251</v>
      </c>
    </row>
    <row r="35" spans="1:7" ht="12.75" thickBot="1">
      <c r="A35" s="22" t="s">
        <v>43</v>
      </c>
      <c r="B35" s="32">
        <v>-0.008293739</v>
      </c>
      <c r="C35" s="17">
        <v>-0.006798829</v>
      </c>
      <c r="D35" s="17">
        <v>-0.005501366</v>
      </c>
      <c r="E35" s="17">
        <v>-0.006790933</v>
      </c>
      <c r="F35" s="28">
        <v>-0.003252479</v>
      </c>
      <c r="G35" s="38">
        <v>-0.006229589</v>
      </c>
    </row>
    <row r="36" spans="1:7" ht="12">
      <c r="A36" s="4" t="s">
        <v>44</v>
      </c>
      <c r="B36" s="3">
        <v>25.39063</v>
      </c>
      <c r="C36" s="3">
        <v>25.39673</v>
      </c>
      <c r="D36" s="3">
        <v>25.41199</v>
      </c>
      <c r="E36" s="3">
        <v>25.41504</v>
      </c>
      <c r="F36" s="3">
        <v>25.4303</v>
      </c>
      <c r="G36" s="3"/>
    </row>
    <row r="37" spans="1:6" ht="12">
      <c r="A37" s="4" t="s">
        <v>45</v>
      </c>
      <c r="B37" s="2">
        <v>0.2304077</v>
      </c>
      <c r="C37" s="2">
        <v>0.1922607</v>
      </c>
      <c r="D37" s="2">
        <v>0.1800537</v>
      </c>
      <c r="E37" s="2">
        <v>0.1653036</v>
      </c>
      <c r="F37" s="2">
        <v>0.1500448</v>
      </c>
    </row>
    <row r="38" spans="1:7" ht="12">
      <c r="A38" s="4" t="s">
        <v>53</v>
      </c>
      <c r="B38" s="2">
        <v>-2.120986E-05</v>
      </c>
      <c r="C38" s="2">
        <v>-0.0001641911</v>
      </c>
      <c r="D38" s="2">
        <v>-6.291755E-05</v>
      </c>
      <c r="E38" s="2">
        <v>9.409329E-05</v>
      </c>
      <c r="F38" s="2">
        <v>0.0002627053</v>
      </c>
      <c r="G38" s="2">
        <v>0.0002823635</v>
      </c>
    </row>
    <row r="39" spans="1:7" ht="12.75" thickBot="1">
      <c r="A39" s="4" t="s">
        <v>54</v>
      </c>
      <c r="B39" s="2">
        <v>0.0001419908</v>
      </c>
      <c r="C39" s="2">
        <v>-6.574325E-05</v>
      </c>
      <c r="D39" s="2">
        <v>-0.0001013659</v>
      </c>
      <c r="E39" s="2">
        <v>3.261187E-05</v>
      </c>
      <c r="F39" s="2">
        <v>9.852178E-05</v>
      </c>
      <c r="G39" s="2">
        <v>0.001111793</v>
      </c>
    </row>
    <row r="40" spans="2:5" ht="12.75" thickBot="1">
      <c r="B40" s="7" t="s">
        <v>46</v>
      </c>
      <c r="C40" s="8" t="s">
        <v>47</v>
      </c>
      <c r="D40" s="18" t="s">
        <v>48</v>
      </c>
      <c r="E40" s="9">
        <v>3.117056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12.506</v>
      </c>
      <c r="C43" s="1">
        <v>12.506</v>
      </c>
      <c r="D43" s="1">
        <v>12.502</v>
      </c>
      <c r="E43" s="1">
        <v>12.506</v>
      </c>
      <c r="F43" s="1">
        <v>12.506</v>
      </c>
      <c r="G43" s="1">
        <v>12.505</v>
      </c>
    </row>
  </sheetData>
  <printOptions/>
  <pageMargins left="0.708661417322835" right="0.708661417322835" top="0.590551181102362" bottom="0.590551181102362" header="0" footer="0.511811023622047"/>
  <pageSetup orientation="portrait" paperSize="9" scale="95" r:id="rId2"/>
  <headerFooter alignWithMargins="0">
    <oddFooter>&amp;L&amp;F&amp;C&amp;J&amp;R&amp;A</oddFooter>
  </headerFooter>
  <rowBreaks count="1" manualBreakCount="1">
    <brk id="67" max="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0.28125" style="0" bestFit="1" customWidth="1"/>
    <col min="2" max="3" width="13.140625" style="0" bestFit="1" customWidth="1"/>
    <col min="4" max="4" width="13.7109375" style="0" bestFit="1" customWidth="1"/>
    <col min="5" max="5" width="17.8515625" style="0" bestFit="1" customWidth="1"/>
    <col min="6" max="7" width="12.5742187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0.002266</v>
      </c>
      <c r="C4">
        <v>0.00376</v>
      </c>
      <c r="D4">
        <v>0.003752</v>
      </c>
      <c r="E4">
        <v>0.00376</v>
      </c>
      <c r="F4">
        <v>0.00208</v>
      </c>
      <c r="G4">
        <v>0.011711</v>
      </c>
    </row>
    <row r="5" spans="1:7" ht="12.75">
      <c r="A5" t="s">
        <v>13</v>
      </c>
      <c r="B5">
        <v>10.046227</v>
      </c>
      <c r="C5">
        <v>5.339728</v>
      </c>
      <c r="D5">
        <v>-0.537241</v>
      </c>
      <c r="E5">
        <v>-5.506851</v>
      </c>
      <c r="F5">
        <v>-9.767656</v>
      </c>
      <c r="G5">
        <v>6.059597</v>
      </c>
    </row>
    <row r="6" spans="1:7" ht="12.75">
      <c r="A6" t="s">
        <v>14</v>
      </c>
      <c r="B6" s="49">
        <v>14.15481</v>
      </c>
      <c r="C6" s="49">
        <v>96.16996</v>
      </c>
      <c r="D6" s="49">
        <v>37.07439</v>
      </c>
      <c r="E6" s="49">
        <v>-55.56028</v>
      </c>
      <c r="F6" s="49">
        <v>-155.6648</v>
      </c>
      <c r="G6" s="49">
        <v>0.0100833</v>
      </c>
    </row>
    <row r="7" spans="1:7" ht="12.75">
      <c r="A7" t="s">
        <v>15</v>
      </c>
      <c r="B7" s="49">
        <v>10000</v>
      </c>
      <c r="C7" s="49">
        <v>10000</v>
      </c>
      <c r="D7" s="49">
        <v>10000</v>
      </c>
      <c r="E7" s="49">
        <v>10000</v>
      </c>
      <c r="F7" s="49">
        <v>10000</v>
      </c>
      <c r="G7" s="49">
        <v>10000</v>
      </c>
    </row>
    <row r="8" spans="1:7" ht="12.75">
      <c r="A8" t="s">
        <v>16</v>
      </c>
      <c r="B8" s="49">
        <v>1.438764</v>
      </c>
      <c r="C8" s="49">
        <v>1.197047</v>
      </c>
      <c r="D8" s="49">
        <v>-1.905401</v>
      </c>
      <c r="E8" s="49">
        <v>-3.54731</v>
      </c>
      <c r="F8" s="49">
        <v>-3.954011</v>
      </c>
      <c r="G8" s="49">
        <v>-1.341391</v>
      </c>
    </row>
    <row r="9" spans="1:7" ht="12.75">
      <c r="A9" t="s">
        <v>17</v>
      </c>
      <c r="B9" s="49">
        <v>0.2722936</v>
      </c>
      <c r="C9" s="49">
        <v>-0.325553</v>
      </c>
      <c r="D9" s="49">
        <v>-0.2299347</v>
      </c>
      <c r="E9" s="49">
        <v>0.5267124</v>
      </c>
      <c r="F9" s="49">
        <v>-0.6069179</v>
      </c>
      <c r="G9" s="49">
        <v>-0.04826352</v>
      </c>
    </row>
    <row r="10" spans="1:7" ht="12.75">
      <c r="A10" t="s">
        <v>18</v>
      </c>
      <c r="B10" s="49">
        <v>0.06379531</v>
      </c>
      <c r="C10" s="49">
        <v>-0.7972312</v>
      </c>
      <c r="D10" s="49">
        <v>0.4901662</v>
      </c>
      <c r="E10" s="49">
        <v>0.4549632</v>
      </c>
      <c r="F10" s="49">
        <v>-1.901896</v>
      </c>
      <c r="G10" s="49">
        <v>-0.2086534</v>
      </c>
    </row>
    <row r="11" spans="1:7" ht="12.75">
      <c r="A11" t="s">
        <v>19</v>
      </c>
      <c r="B11" s="49">
        <v>2.208084</v>
      </c>
      <c r="C11" s="49">
        <v>-0.4729125</v>
      </c>
      <c r="D11" s="49">
        <v>1.168315</v>
      </c>
      <c r="E11" s="49">
        <v>-0.4269265</v>
      </c>
      <c r="F11" s="49">
        <v>14.09624</v>
      </c>
      <c r="G11" s="49">
        <v>2.261322</v>
      </c>
    </row>
    <row r="12" spans="1:7" ht="12.75">
      <c r="A12" t="s">
        <v>20</v>
      </c>
      <c r="B12" s="49">
        <v>-0.148949</v>
      </c>
      <c r="C12" s="49">
        <v>-0.2946614</v>
      </c>
      <c r="D12" s="49">
        <v>-0.152607</v>
      </c>
      <c r="E12" s="49">
        <v>-0.3482279</v>
      </c>
      <c r="F12" s="49">
        <v>0.04446976</v>
      </c>
      <c r="G12" s="49">
        <v>-0.2071323</v>
      </c>
    </row>
    <row r="13" spans="1:7" ht="12.75">
      <c r="A13" t="s">
        <v>21</v>
      </c>
      <c r="B13" s="49">
        <v>-0.2649641</v>
      </c>
      <c r="C13" s="49">
        <v>-0.221214</v>
      </c>
      <c r="D13" s="49">
        <v>-0.1214884</v>
      </c>
      <c r="E13" s="49">
        <v>0.089917</v>
      </c>
      <c r="F13" s="49">
        <v>-0.1160886</v>
      </c>
      <c r="G13" s="49">
        <v>-0.114719</v>
      </c>
    </row>
    <row r="14" spans="1:7" ht="12.75">
      <c r="A14" t="s">
        <v>22</v>
      </c>
      <c r="B14" s="49">
        <v>-0.005739071</v>
      </c>
      <c r="C14" s="49">
        <v>-0.00146813</v>
      </c>
      <c r="D14" s="49">
        <v>0.08106438</v>
      </c>
      <c r="E14" s="49">
        <v>0.1161122</v>
      </c>
      <c r="F14" s="49">
        <v>0.1165028</v>
      </c>
      <c r="G14" s="49">
        <v>0.06176678</v>
      </c>
    </row>
    <row r="15" spans="1:7" ht="12.75">
      <c r="A15" t="s">
        <v>23</v>
      </c>
      <c r="B15" s="49">
        <v>-0.4816276</v>
      </c>
      <c r="C15" s="49">
        <v>-0.05322744</v>
      </c>
      <c r="D15" s="49">
        <v>-0.1904909</v>
      </c>
      <c r="E15" s="49">
        <v>-0.1040752</v>
      </c>
      <c r="F15" s="49">
        <v>-0.4522353</v>
      </c>
      <c r="G15" s="49">
        <v>-0.2137313</v>
      </c>
    </row>
    <row r="16" spans="1:7" ht="12.75">
      <c r="A16" t="s">
        <v>24</v>
      </c>
      <c r="B16" s="49">
        <v>-0.005670366</v>
      </c>
      <c r="C16" s="49">
        <v>0.0200059</v>
      </c>
      <c r="D16" s="49">
        <v>-0.01535597</v>
      </c>
      <c r="E16" s="49">
        <v>-0.03865191</v>
      </c>
      <c r="F16" s="49">
        <v>-0.02752744</v>
      </c>
      <c r="G16" s="49">
        <v>-0.01266308</v>
      </c>
    </row>
    <row r="17" spans="1:7" ht="12.75">
      <c r="A17" t="s">
        <v>25</v>
      </c>
      <c r="B17" s="49">
        <v>-0.06444588</v>
      </c>
      <c r="C17" s="49">
        <v>-0.04519148</v>
      </c>
      <c r="D17" s="49">
        <v>-0.03236866</v>
      </c>
      <c r="E17" s="49">
        <v>-0.04262416</v>
      </c>
      <c r="F17" s="49">
        <v>-0.0434185</v>
      </c>
      <c r="G17" s="49">
        <v>-0.04405585</v>
      </c>
    </row>
    <row r="18" spans="1:7" ht="12.75">
      <c r="A18" t="s">
        <v>26</v>
      </c>
      <c r="B18" s="49">
        <v>-0.007425926</v>
      </c>
      <c r="C18" s="49">
        <v>-0.00523155</v>
      </c>
      <c r="D18" s="49">
        <v>0.0243495</v>
      </c>
      <c r="E18" s="49">
        <v>0.07065525</v>
      </c>
      <c r="F18" s="49">
        <v>0.04721342</v>
      </c>
      <c r="G18" s="49">
        <v>0.02679379</v>
      </c>
    </row>
    <row r="19" spans="1:7" ht="12.75">
      <c r="A19" t="s">
        <v>27</v>
      </c>
      <c r="B19" s="49">
        <v>-0.2005688</v>
      </c>
      <c r="C19" s="49">
        <v>-0.2088641</v>
      </c>
      <c r="D19" s="49">
        <v>-0.1945596</v>
      </c>
      <c r="E19" s="49">
        <v>-0.2053836</v>
      </c>
      <c r="F19" s="49">
        <v>-0.1514321</v>
      </c>
      <c r="G19" s="49">
        <v>-0.195737</v>
      </c>
    </row>
    <row r="20" spans="1:7" ht="12.75">
      <c r="A20" t="s">
        <v>28</v>
      </c>
      <c r="B20" s="49">
        <v>-0.001332541</v>
      </c>
      <c r="C20" s="49">
        <v>0.006513936</v>
      </c>
      <c r="D20" s="49">
        <v>-0.000532129</v>
      </c>
      <c r="E20" s="49">
        <v>0.00131774</v>
      </c>
      <c r="F20" s="49">
        <v>0.0001514428</v>
      </c>
      <c r="G20" s="49">
        <v>0.001585845</v>
      </c>
    </row>
    <row r="21" spans="1:7" ht="12.75">
      <c r="A21" t="s">
        <v>29</v>
      </c>
      <c r="B21" s="49">
        <v>-83.27327</v>
      </c>
      <c r="C21" s="49">
        <v>39.70399</v>
      </c>
      <c r="D21" s="49">
        <v>59.58722</v>
      </c>
      <c r="E21" s="49">
        <v>-18.57383</v>
      </c>
      <c r="F21" s="49">
        <v>-54.93476</v>
      </c>
      <c r="G21" s="49">
        <v>0.006876476</v>
      </c>
    </row>
    <row r="22" spans="1:7" ht="12.75">
      <c r="A22" t="s">
        <v>30</v>
      </c>
      <c r="B22" s="49">
        <v>200.9516</v>
      </c>
      <c r="C22" s="49">
        <v>106.7986</v>
      </c>
      <c r="D22" s="49">
        <v>-10.74482</v>
      </c>
      <c r="E22" s="49">
        <v>-110.1415</v>
      </c>
      <c r="F22" s="49">
        <v>-195.378</v>
      </c>
      <c r="G22" s="49">
        <v>0</v>
      </c>
    </row>
    <row r="23" spans="1:7" ht="12.75">
      <c r="A23" t="s">
        <v>31</v>
      </c>
      <c r="B23" s="49">
        <v>-0.6407625</v>
      </c>
      <c r="C23" s="49">
        <v>0.4233764</v>
      </c>
      <c r="D23" s="49">
        <v>0.8219972</v>
      </c>
      <c r="E23" s="49">
        <v>-0.8455571</v>
      </c>
      <c r="F23" s="49">
        <v>2.871248</v>
      </c>
      <c r="G23" s="49">
        <v>0.3851434</v>
      </c>
    </row>
    <row r="24" spans="1:7" ht="12.75">
      <c r="A24" t="s">
        <v>32</v>
      </c>
      <c r="B24" s="49">
        <v>2.032342</v>
      </c>
      <c r="C24" s="49">
        <v>1.444175</v>
      </c>
      <c r="D24" s="49">
        <v>2.076622</v>
      </c>
      <c r="E24" s="49">
        <v>4.517644</v>
      </c>
      <c r="F24" s="49">
        <v>4.918258</v>
      </c>
      <c r="G24" s="49">
        <v>2.884023</v>
      </c>
    </row>
    <row r="25" spans="1:7" ht="12.75">
      <c r="A25" t="s">
        <v>33</v>
      </c>
      <c r="B25" s="49">
        <v>0.1616479</v>
      </c>
      <c r="C25" s="49">
        <v>0.1163677</v>
      </c>
      <c r="D25" s="49">
        <v>0.322223</v>
      </c>
      <c r="E25" s="49">
        <v>-0.2137505</v>
      </c>
      <c r="F25" s="49">
        <v>-0.8661793</v>
      </c>
      <c r="G25" s="49">
        <v>-0.03793896</v>
      </c>
    </row>
    <row r="26" spans="1:7" ht="12.75">
      <c r="A26" t="s">
        <v>34</v>
      </c>
      <c r="B26" s="49">
        <v>0.7949765</v>
      </c>
      <c r="C26" s="49">
        <v>0.002308917</v>
      </c>
      <c r="D26" s="49">
        <v>0.2387182</v>
      </c>
      <c r="E26" s="49">
        <v>0.04055183</v>
      </c>
      <c r="F26" s="49">
        <v>1.280908</v>
      </c>
      <c r="G26" s="49">
        <v>0.3537252</v>
      </c>
    </row>
    <row r="27" spans="1:7" ht="12.75">
      <c r="A27" t="s">
        <v>35</v>
      </c>
      <c r="B27" s="49">
        <v>-0.1113983</v>
      </c>
      <c r="C27" s="49">
        <v>0.03014613</v>
      </c>
      <c r="D27" s="49">
        <v>-0.1431675</v>
      </c>
      <c r="E27" s="49">
        <v>-0.213478</v>
      </c>
      <c r="F27" s="49">
        <v>0.336244</v>
      </c>
      <c r="G27" s="49">
        <v>-0.04993883</v>
      </c>
    </row>
    <row r="28" spans="1:7" ht="12.75">
      <c r="A28" t="s">
        <v>36</v>
      </c>
      <c r="B28" s="49">
        <v>0.1973563</v>
      </c>
      <c r="C28" s="49">
        <v>-0.0197347</v>
      </c>
      <c r="D28" s="49">
        <v>0.02885227</v>
      </c>
      <c r="E28" s="49">
        <v>0.4693615</v>
      </c>
      <c r="F28" s="49">
        <v>0.7137628</v>
      </c>
      <c r="G28" s="49">
        <v>0.2388486</v>
      </c>
    </row>
    <row r="29" spans="1:7" ht="12.75">
      <c r="A29" t="s">
        <v>37</v>
      </c>
      <c r="B29" s="49">
        <v>0.1716292</v>
      </c>
      <c r="C29" s="49">
        <v>-0.05200855</v>
      </c>
      <c r="D29" s="49">
        <v>-0.09683288</v>
      </c>
      <c r="E29" s="49">
        <v>-0.2404697</v>
      </c>
      <c r="F29" s="49">
        <v>-0.1187247</v>
      </c>
      <c r="G29" s="49">
        <v>-0.08458568</v>
      </c>
    </row>
    <row r="30" spans="1:7" ht="12.75">
      <c r="A30" t="s">
        <v>38</v>
      </c>
      <c r="B30" s="49">
        <v>0.03365021</v>
      </c>
      <c r="C30" s="49">
        <v>0.006216011</v>
      </c>
      <c r="D30" s="49">
        <v>0.0488061</v>
      </c>
      <c r="E30" s="49">
        <v>-0.008521397</v>
      </c>
      <c r="F30" s="49">
        <v>0.3410782</v>
      </c>
      <c r="G30" s="49">
        <v>0.06144159</v>
      </c>
    </row>
    <row r="31" spans="1:7" ht="12.75">
      <c r="A31" t="s">
        <v>39</v>
      </c>
      <c r="B31" s="49">
        <v>0.00795596</v>
      </c>
      <c r="C31" s="49">
        <v>-0.01211141</v>
      </c>
      <c r="D31" s="49">
        <v>-0.04565854</v>
      </c>
      <c r="E31" s="49">
        <v>-0.05558689</v>
      </c>
      <c r="F31" s="49">
        <v>0.02153765</v>
      </c>
      <c r="G31" s="49">
        <v>-0.02324788</v>
      </c>
    </row>
    <row r="32" spans="1:7" ht="12.75">
      <c r="A32" t="s">
        <v>40</v>
      </c>
      <c r="B32" s="49">
        <v>0.02705496</v>
      </c>
      <c r="C32" s="49">
        <v>0.004555064</v>
      </c>
      <c r="D32" s="49">
        <v>0.01357038</v>
      </c>
      <c r="E32" s="49">
        <v>0.08119707</v>
      </c>
      <c r="F32" s="49">
        <v>0.07999661</v>
      </c>
      <c r="G32" s="49">
        <v>0.03847683</v>
      </c>
    </row>
    <row r="33" spans="1:7" ht="12.75">
      <c r="A33" t="s">
        <v>41</v>
      </c>
      <c r="B33" s="49">
        <v>0.1463066</v>
      </c>
      <c r="C33" s="49">
        <v>0.1033736</v>
      </c>
      <c r="D33" s="49">
        <v>0.08593063</v>
      </c>
      <c r="E33" s="49">
        <v>0.112101</v>
      </c>
      <c r="F33" s="49">
        <v>0.08933191</v>
      </c>
      <c r="G33" s="49">
        <v>0.1056475</v>
      </c>
    </row>
    <row r="34" spans="1:7" ht="12.75">
      <c r="A34" t="s">
        <v>42</v>
      </c>
      <c r="B34" s="49">
        <v>-0.03592568</v>
      </c>
      <c r="C34" s="49">
        <v>-0.02580745</v>
      </c>
      <c r="D34" s="49">
        <v>-0.002069645</v>
      </c>
      <c r="E34" s="49">
        <v>0.01146029</v>
      </c>
      <c r="F34" s="49">
        <v>-0.01092631</v>
      </c>
      <c r="G34" s="49">
        <v>-0.01065251</v>
      </c>
    </row>
    <row r="35" spans="1:7" ht="12.75">
      <c r="A35" t="s">
        <v>43</v>
      </c>
      <c r="B35" s="49">
        <v>-0.008293739</v>
      </c>
      <c r="C35" s="49">
        <v>-0.006798829</v>
      </c>
      <c r="D35" s="49">
        <v>-0.005501366</v>
      </c>
      <c r="E35" s="49">
        <v>-0.006790933</v>
      </c>
      <c r="F35" s="49">
        <v>-0.003252479</v>
      </c>
      <c r="G35" s="49">
        <v>-0.006229589</v>
      </c>
    </row>
    <row r="36" spans="1:6" ht="12.75">
      <c r="A36" t="s">
        <v>44</v>
      </c>
      <c r="B36" s="49">
        <v>25.39063</v>
      </c>
      <c r="C36" s="49">
        <v>25.39673</v>
      </c>
      <c r="D36" s="49">
        <v>25.41199</v>
      </c>
      <c r="E36" s="49">
        <v>25.41504</v>
      </c>
      <c r="F36" s="49">
        <v>25.4303</v>
      </c>
    </row>
    <row r="37" spans="1:6" ht="12.75">
      <c r="A37" t="s">
        <v>45</v>
      </c>
      <c r="B37" s="49">
        <v>0.2304077</v>
      </c>
      <c r="C37" s="49">
        <v>0.1922607</v>
      </c>
      <c r="D37" s="49">
        <v>0.1800537</v>
      </c>
      <c r="E37" s="49">
        <v>0.1653036</v>
      </c>
      <c r="F37" s="49">
        <v>0.1500448</v>
      </c>
    </row>
    <row r="38" spans="1:7" ht="12.75">
      <c r="A38" t="s">
        <v>55</v>
      </c>
      <c r="B38" s="49">
        <v>-2.120986E-05</v>
      </c>
      <c r="C38" s="49">
        <v>-0.0001641911</v>
      </c>
      <c r="D38" s="49">
        <v>-6.291755E-05</v>
      </c>
      <c r="E38" s="49">
        <v>9.409329E-05</v>
      </c>
      <c r="F38" s="49">
        <v>0.0002627053</v>
      </c>
      <c r="G38" s="49">
        <v>0.0002823635</v>
      </c>
    </row>
    <row r="39" spans="1:7" ht="12.75">
      <c r="A39" t="s">
        <v>56</v>
      </c>
      <c r="B39" s="49">
        <v>0.0001419908</v>
      </c>
      <c r="C39" s="49">
        <v>-6.574325E-05</v>
      </c>
      <c r="D39" s="49">
        <v>-0.0001013659</v>
      </c>
      <c r="E39" s="49">
        <v>3.261187E-05</v>
      </c>
      <c r="F39" s="49">
        <v>9.852178E-05</v>
      </c>
      <c r="G39" s="49">
        <v>0.001111793</v>
      </c>
    </row>
    <row r="40" spans="2:5" ht="12.75">
      <c r="B40" t="s">
        <v>46</v>
      </c>
      <c r="C40" t="s">
        <v>47</v>
      </c>
      <c r="D40" t="s">
        <v>48</v>
      </c>
      <c r="E40">
        <v>3.117056</v>
      </c>
    </row>
    <row r="42" ht="12.75">
      <c r="A42" t="s">
        <v>57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12.506</v>
      </c>
      <c r="C44">
        <v>12.506</v>
      </c>
      <c r="D44">
        <v>12.502</v>
      </c>
      <c r="E44">
        <v>12.506</v>
      </c>
      <c r="F44">
        <v>12.506</v>
      </c>
      <c r="J44">
        <v>12.505</v>
      </c>
    </row>
    <row r="50" spans="1:7" ht="12.75">
      <c r="A50" t="s">
        <v>58</v>
      </c>
      <c r="B50">
        <f>-0.017/(B7*B7+B22*B22)*(B21*B22+B6*B7)</f>
        <v>-2.1209849671460973E-05</v>
      </c>
      <c r="C50">
        <f>-0.017/(C7*C7+C22*C22)*(C21*C22+C6*C7)</f>
        <v>-0.000164191060657447</v>
      </c>
      <c r="D50">
        <f>-0.017/(D7*D7+D22*D22)*(D21*D22+D6*D7)</f>
        <v>-6.291754718891985E-05</v>
      </c>
      <c r="E50">
        <f>-0.017/(E7*E7+E22*E22)*(E21*E22+E6*E7)</f>
        <v>9.40932839880779E-05</v>
      </c>
      <c r="F50">
        <f>-0.017/(F7*F7+F22*F22)*(F21*F22+F6*F7)</f>
        <v>0.00026270526126726565</v>
      </c>
      <c r="G50">
        <f>(B50*B$4+C50*C$4+D50*D$4+E50*E$4+F50*F$4)/SUM(B$4:F$4)</f>
        <v>-8.124300481963718E-08</v>
      </c>
    </row>
    <row r="51" spans="1:7" ht="12.75">
      <c r="A51" t="s">
        <v>59</v>
      </c>
      <c r="B51">
        <f>-0.017/(B7*B7+B22*B22)*(B21*B7-B6*B22)</f>
        <v>0.00014199077432272398</v>
      </c>
      <c r="C51">
        <f>-0.017/(C7*C7+C22*C22)*(C21*C7-C6*C22)</f>
        <v>-6.574324545892696E-05</v>
      </c>
      <c r="D51">
        <f>-0.017/(D7*D7+D22*D22)*(D21*D7-D6*D22)</f>
        <v>-0.00010136587777193866</v>
      </c>
      <c r="E51">
        <f>-0.017/(E7*E7+E22*E22)*(E21*E7-E6*E22)</f>
        <v>3.261186854383729E-05</v>
      </c>
      <c r="F51">
        <f>-0.017/(F7*F7+F22*F22)*(F21*F7-F6*F22)</f>
        <v>9.852177485358758E-05</v>
      </c>
      <c r="G51">
        <f>(B51*B$4+C51*C$4+D51*D$4+E51*E$4+F51*F$4)/SUM(B$4:F$4)</f>
        <v>1.39439337365243E-06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10000.007113693575</v>
      </c>
      <c r="C62">
        <f>C7+(2/0.017)*(C8*C50-C23*C51)</f>
        <v>9999.980151732</v>
      </c>
      <c r="D62">
        <f>D7+(2/0.017)*(D8*D50-D23*D51)</f>
        <v>10000.023906544122</v>
      </c>
      <c r="E62">
        <f>E7+(2/0.017)*(E8*E50-E23*E51)</f>
        <v>9999.963976135266</v>
      </c>
      <c r="F62">
        <f>F7+(2/0.017)*(F8*F50-F23*F51)</f>
        <v>9999.844515300963</v>
      </c>
    </row>
    <row r="63" spans="1:6" ht="12.75">
      <c r="A63" t="s">
        <v>67</v>
      </c>
      <c r="B63">
        <f>B8+(3/0.017)*(B9*B50-B24*B51)</f>
        <v>1.386820037542748</v>
      </c>
      <c r="C63">
        <f>C8+(3/0.017)*(C9*C50-C24*C51)</f>
        <v>1.223234819508387</v>
      </c>
      <c r="D63">
        <f>D8+(3/0.017)*(D9*D50-D24*D51)</f>
        <v>-1.8657011989703283</v>
      </c>
      <c r="E63">
        <f>E8+(3/0.017)*(E9*E50-E24*E51)</f>
        <v>-3.564563302262814</v>
      </c>
      <c r="F63">
        <f>F8+(3/0.017)*(F9*F50-F24*F51)</f>
        <v>-4.067657358735612</v>
      </c>
    </row>
    <row r="64" spans="1:6" ht="12.75">
      <c r="A64" t="s">
        <v>68</v>
      </c>
      <c r="B64">
        <f>B9+(4/0.017)*(B10*B50-B25*B51)</f>
        <v>0.2665746354297679</v>
      </c>
      <c r="C64">
        <f>C9+(4/0.017)*(C10*C50-C25*C51)</f>
        <v>-0.2929533231572235</v>
      </c>
      <c r="D64">
        <f>D9+(4/0.017)*(D10*D50-D25*D51)</f>
        <v>-0.22950590889073086</v>
      </c>
      <c r="E64">
        <f>E9+(4/0.017)*(E10*E50-E25*E51)</f>
        <v>0.5384252905385657</v>
      </c>
      <c r="F64">
        <f>F9+(4/0.017)*(F10*F50-F25*F51)</f>
        <v>-0.7044003855542893</v>
      </c>
    </row>
    <row r="65" spans="1:6" ht="12.75">
      <c r="A65" t="s">
        <v>69</v>
      </c>
      <c r="B65">
        <f>B10+(5/0.017)*(B11*B50-B26*B51)</f>
        <v>0.01682105749843317</v>
      </c>
      <c r="C65">
        <f>C10+(5/0.017)*(C11*C50-C26*C51)</f>
        <v>-0.7743489056852235</v>
      </c>
      <c r="D65">
        <f>D10+(5/0.017)*(D11*D50-D26*D51)</f>
        <v>0.47566336639385715</v>
      </c>
      <c r="E65">
        <f>E10+(5/0.017)*(E11*E50-E26*E51)</f>
        <v>0.4427592625424388</v>
      </c>
      <c r="F65">
        <f>F10+(5/0.017)*(F11*F50-F26*F51)</f>
        <v>-0.8498492110288467</v>
      </c>
    </row>
    <row r="66" spans="1:6" ht="12.75">
      <c r="A66" t="s">
        <v>70</v>
      </c>
      <c r="B66">
        <f>B11+(6/0.017)*(B12*B50-B27*B51)</f>
        <v>2.214781664743747</v>
      </c>
      <c r="C66">
        <f>C11+(6/0.017)*(C12*C50-C27*C51)</f>
        <v>-0.4551374392146936</v>
      </c>
      <c r="D66">
        <f>D11+(6/0.017)*(D12*D50-D27*D51)</f>
        <v>1.1665818325239807</v>
      </c>
      <c r="E66">
        <f>E11+(6/0.017)*(E12*E50-E27*E51)</f>
        <v>-0.4360337906638602</v>
      </c>
      <c r="F66">
        <f>F11+(6/0.017)*(F12*F50-F27*F51)</f>
        <v>14.088671206207795</v>
      </c>
    </row>
    <row r="67" spans="1:6" ht="12.75">
      <c r="A67" t="s">
        <v>71</v>
      </c>
      <c r="B67">
        <f>B12+(7/0.017)*(B13*B50-B28*B51)</f>
        <v>-0.15817373387505512</v>
      </c>
      <c r="C67">
        <f>C12+(7/0.017)*(C13*C50-C28*C51)</f>
        <v>-0.2802397784433631</v>
      </c>
      <c r="D67">
        <f>D12+(7/0.017)*(D13*D50-D28*D51)</f>
        <v>-0.1482553109000479</v>
      </c>
      <c r="E67">
        <f>E12+(7/0.017)*(E13*E50-E28*E51)</f>
        <v>-0.35104691106166325</v>
      </c>
      <c r="F67">
        <f>F12+(7/0.017)*(F13*F50-F28*F51)</f>
        <v>0.002956357228510502</v>
      </c>
    </row>
    <row r="68" spans="1:6" ht="12.75">
      <c r="A68" t="s">
        <v>72</v>
      </c>
      <c r="B68">
        <f>B13+(8/0.017)*(B14*B50-B29*B51)</f>
        <v>-0.27637494149234154</v>
      </c>
      <c r="C68">
        <f>C13+(8/0.017)*(C14*C50-C29*C51)</f>
        <v>-0.22270960331610817</v>
      </c>
      <c r="D68">
        <f>D13+(8/0.017)*(D14*D50-D29*D51)</f>
        <v>-0.1285076573328825</v>
      </c>
      <c r="E68">
        <f>E13+(8/0.017)*(E14*E50-E29*E51)</f>
        <v>0.09874878562553246</v>
      </c>
      <c r="F68">
        <f>F13+(8/0.017)*(F14*F50-F29*F51)</f>
        <v>-0.09618136862337519</v>
      </c>
    </row>
    <row r="69" spans="1:6" ht="12.75">
      <c r="A69" t="s">
        <v>73</v>
      </c>
      <c r="B69">
        <f>B14+(9/0.017)*(B15*B50-B30*B51)</f>
        <v>-0.0028605376719742118</v>
      </c>
      <c r="C69">
        <f>C14+(9/0.017)*(C15*C50-C30*C51)</f>
        <v>0.0033749979470388877</v>
      </c>
      <c r="D69">
        <f>D14+(9/0.017)*(D15*D50-D30*D51)</f>
        <v>0.0900286411889655</v>
      </c>
      <c r="E69">
        <f>E14+(9/0.017)*(E15*E50-E30*E51)</f>
        <v>0.11107491129185415</v>
      </c>
      <c r="F69">
        <f>F14+(9/0.017)*(F15*F50-F30*F51)</f>
        <v>0.03581609409306914</v>
      </c>
    </row>
    <row r="70" spans="1:6" ht="12.75">
      <c r="A70" t="s">
        <v>74</v>
      </c>
      <c r="B70">
        <f>B15+(10/0.017)*(B16*B50-B31*B51)</f>
        <v>-0.4822213678296697</v>
      </c>
      <c r="C70">
        <f>C15+(10/0.017)*(C16*C50-C31*C51)</f>
        <v>-0.055628047847582664</v>
      </c>
      <c r="D70">
        <f>D15+(10/0.017)*(D16*D50-D31*D51)</f>
        <v>-0.19264505177516383</v>
      </c>
      <c r="E70">
        <f>E15+(10/0.017)*(E16*E50-E31*E51)</f>
        <v>-0.10514819576168877</v>
      </c>
      <c r="F70">
        <f>F15+(10/0.017)*(F16*F50-F31*F51)</f>
        <v>-0.4577373769537614</v>
      </c>
    </row>
    <row r="71" spans="1:6" ht="12.75">
      <c r="A71" t="s">
        <v>75</v>
      </c>
      <c r="B71">
        <f>B16+(11/0.017)*(B17*B50-B32*B51)</f>
        <v>-0.007271621307186966</v>
      </c>
      <c r="C71">
        <f>C16+(11/0.017)*(C17*C50-C32*C51)</f>
        <v>0.025000871704096598</v>
      </c>
      <c r="D71">
        <f>D16+(11/0.017)*(D17*D50-D32*D51)</f>
        <v>-0.0131481210642765</v>
      </c>
      <c r="E71">
        <f>E16+(11/0.017)*(E17*E50-E32*E51)</f>
        <v>-0.04296043876534107</v>
      </c>
      <c r="F71">
        <f>F16+(11/0.017)*(F17*F50-F32*F51)</f>
        <v>-0.04000770119081372</v>
      </c>
    </row>
    <row r="72" spans="1:6" ht="12.75">
      <c r="A72" t="s">
        <v>76</v>
      </c>
      <c r="B72">
        <f>B17+(12/0.017)*(B18*B50-B33*B51)</f>
        <v>-0.07899883386945435</v>
      </c>
      <c r="C72">
        <f>C17+(12/0.017)*(C18*C50-C33*C51)</f>
        <v>-0.03978788726906678</v>
      </c>
      <c r="D72">
        <f>D17+(12/0.017)*(D18*D50-D33*D51)</f>
        <v>-0.027301537937292415</v>
      </c>
      <c r="E72">
        <f>E17+(12/0.017)*(E18*E50-E33*E51)</f>
        <v>-0.04051190487444758</v>
      </c>
      <c r="F72">
        <f>F17+(12/0.017)*(F18*F50-F33*F51)</f>
        <v>-0.04087585846200457</v>
      </c>
    </row>
    <row r="73" spans="1:6" ht="12.75">
      <c r="A73" t="s">
        <v>77</v>
      </c>
      <c r="B73">
        <f>B18+(13/0.017)*(B19*B50-B34*B51)</f>
        <v>-0.00027198836266327346</v>
      </c>
      <c r="C73">
        <f>C18+(13/0.017)*(C19*C50-C34*C51)</f>
        <v>0.01969553139406901</v>
      </c>
      <c r="D73">
        <f>D18+(13/0.017)*(D19*D50-D34*D51)</f>
        <v>0.03354999874208405</v>
      </c>
      <c r="E73">
        <f>E18+(13/0.017)*(E19*E50-E34*E51)</f>
        <v>0.055591340274163265</v>
      </c>
      <c r="F73">
        <f>F18+(13/0.017)*(F19*F50-F34*F51)</f>
        <v>0.0176150735745675</v>
      </c>
    </row>
    <row r="74" spans="1:6" ht="12.75">
      <c r="A74" t="s">
        <v>78</v>
      </c>
      <c r="B74">
        <f>B19+(14/0.017)*(B20*B50-B35*B51)</f>
        <v>-0.1995757080095857</v>
      </c>
      <c r="C74">
        <f>C19+(14/0.017)*(C20*C50-C35*C51)</f>
        <v>-0.21011298823679117</v>
      </c>
      <c r="D74">
        <f>D19+(14/0.017)*(D20*D50-D35*D51)</f>
        <v>-0.1949912698581725</v>
      </c>
      <c r="E74">
        <f>E19+(14/0.017)*(E20*E50-E35*E51)</f>
        <v>-0.20509910723667069</v>
      </c>
      <c r="F74">
        <f>F19+(14/0.017)*(F20*F50-F35*F51)</f>
        <v>-0.15113544426250994</v>
      </c>
    </row>
    <row r="75" spans="1:6" ht="12.75">
      <c r="A75" t="s">
        <v>79</v>
      </c>
      <c r="B75" s="49">
        <f>B20</f>
        <v>-0.001332541</v>
      </c>
      <c r="C75" s="49">
        <f>C20</f>
        <v>0.006513936</v>
      </c>
      <c r="D75" s="49">
        <f>D20</f>
        <v>-0.000532129</v>
      </c>
      <c r="E75" s="49">
        <f>E20</f>
        <v>0.00131774</v>
      </c>
      <c r="F75" s="49">
        <f>F20</f>
        <v>0.0001514428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200.97723314008564</v>
      </c>
      <c r="C82">
        <f>C22+(2/0.017)*(C8*C51+C23*C50)</f>
        <v>106.78116325000939</v>
      </c>
      <c r="D82">
        <f>D22+(2/0.017)*(D8*D51+D23*D50)</f>
        <v>-10.728181812087957</v>
      </c>
      <c r="E82">
        <f>E22+(2/0.017)*(E8*E51+E23*E50)</f>
        <v>-110.1644700766756</v>
      </c>
      <c r="F82">
        <f>F22+(2/0.017)*(F8*F51+F23*F50)</f>
        <v>-195.33508990888322</v>
      </c>
    </row>
    <row r="83" spans="1:6" ht="12.75">
      <c r="A83" t="s">
        <v>82</v>
      </c>
      <c r="B83">
        <f>B23+(3/0.017)*(B9*B51+B24*B50)</f>
        <v>-0.641546468681272</v>
      </c>
      <c r="C83">
        <f>C23+(3/0.017)*(C9*C51+C24*C50)</f>
        <v>0.3853085680759861</v>
      </c>
      <c r="D83">
        <f>D23+(3/0.017)*(D9*D51+D24*D50)</f>
        <v>0.8030533594147962</v>
      </c>
      <c r="E83">
        <f>E23+(3/0.017)*(E9*E51+E24*E50)</f>
        <v>-0.7675117408120743</v>
      </c>
      <c r="F83">
        <f>F23+(3/0.017)*(F9*F51+F24*F50)</f>
        <v>3.0887052277949545</v>
      </c>
    </row>
    <row r="84" spans="1:6" ht="12.75">
      <c r="A84" t="s">
        <v>83</v>
      </c>
      <c r="B84">
        <f>B24+(4/0.017)*(B10*B51+B25*B50)</f>
        <v>2.0336666630132587</v>
      </c>
      <c r="C84">
        <f>C24+(4/0.017)*(C10*C51+C25*C50)</f>
        <v>1.4520117130305523</v>
      </c>
      <c r="D84">
        <f>D24+(4/0.017)*(D10*D51+D25*D50)</f>
        <v>2.060160915782355</v>
      </c>
      <c r="E84">
        <f>E24+(4/0.017)*(E10*E51+E25*E50)</f>
        <v>4.516402756134491</v>
      </c>
      <c r="F84">
        <f>F24+(4/0.017)*(F10*F51+F25*F50)</f>
        <v>4.820627875572297</v>
      </c>
    </row>
    <row r="85" spans="1:6" ht="12.75">
      <c r="A85" t="s">
        <v>84</v>
      </c>
      <c r="B85">
        <f>B25+(5/0.017)*(B11*B51+B26*B50)</f>
        <v>0.24890267202125693</v>
      </c>
      <c r="C85">
        <f>C25+(5/0.017)*(C11*C51+C26*C50)</f>
        <v>0.12540055265791022</v>
      </c>
      <c r="D85">
        <f>D25+(5/0.017)*(D11*D51+D26*D50)</f>
        <v>0.2829739296757422</v>
      </c>
      <c r="E85">
        <f>E25+(5/0.017)*(E11*E51+E26*E50)</f>
        <v>-0.2167232105998395</v>
      </c>
      <c r="F85">
        <f>F25+(5/0.017)*(F11*F51+F26*F50)</f>
        <v>-0.3587416957760394</v>
      </c>
    </row>
    <row r="86" spans="1:6" ht="12.75">
      <c r="A86" t="s">
        <v>85</v>
      </c>
      <c r="B86">
        <f>B26+(6/0.017)*(B12*B51+B27*B50)</f>
        <v>0.7883459202419039</v>
      </c>
      <c r="C86">
        <f>C26+(6/0.017)*(C12*C51+C27*C50)</f>
        <v>0.007399130536960157</v>
      </c>
      <c r="D86">
        <f>D26+(6/0.017)*(D12*D51+D27*D50)</f>
        <v>0.24735710251046303</v>
      </c>
      <c r="E86">
        <f>E26+(6/0.017)*(E12*E51+E27*E50)</f>
        <v>0.029454226972716442</v>
      </c>
      <c r="F86">
        <f>F26+(6/0.017)*(F12*F51+F27*F50)</f>
        <v>1.313630696783081</v>
      </c>
    </row>
    <row r="87" spans="1:6" ht="12.75">
      <c r="A87" t="s">
        <v>86</v>
      </c>
      <c r="B87">
        <f>B27+(7/0.017)*(B13*B51+B28*B50)</f>
        <v>-0.12861350507471037</v>
      </c>
      <c r="C87">
        <f>C27+(7/0.017)*(C13*C51+C28*C50)</f>
        <v>0.037468783728232535</v>
      </c>
      <c r="D87">
        <f>D27+(7/0.017)*(D13*D51+D28*D50)</f>
        <v>-0.1388441911928746</v>
      </c>
      <c r="E87">
        <f>E27+(7/0.017)*(E13*E51+E28*E50)</f>
        <v>-0.19408547740735382</v>
      </c>
      <c r="F87">
        <f>F27+(7/0.017)*(F13*F51+F28*F50)</f>
        <v>0.40874423033012397</v>
      </c>
    </row>
    <row r="88" spans="1:6" ht="12.75">
      <c r="A88" t="s">
        <v>87</v>
      </c>
      <c r="B88">
        <f>B28+(8/0.017)*(B14*B51+B29*B50)</f>
        <v>0.19525977074521592</v>
      </c>
      <c r="C88">
        <f>C28+(8/0.017)*(C14*C51+C29*C50)</f>
        <v>-0.01567076653237107</v>
      </c>
      <c r="D88">
        <f>D28+(8/0.017)*(D14*D51+D29*D50)</f>
        <v>0.027852423064518128</v>
      </c>
      <c r="E88">
        <f>E28+(8/0.017)*(E14*E51+E29*E50)</f>
        <v>0.46049564213181543</v>
      </c>
      <c r="F88">
        <f>F28+(8/0.017)*(F14*F51+F29*F50)</f>
        <v>0.7044867808466047</v>
      </c>
    </row>
    <row r="89" spans="1:6" ht="12.75">
      <c r="A89" t="s">
        <v>88</v>
      </c>
      <c r="B89">
        <f>B29+(9/0.017)*(B15*B51+B30*B50)</f>
        <v>0.1350466396592721</v>
      </c>
      <c r="C89">
        <f>C29+(9/0.017)*(C15*C51+C30*C50)</f>
        <v>-0.05069628053380603</v>
      </c>
      <c r="D89">
        <f>D29+(9/0.017)*(D15*D51+D30*D50)</f>
        <v>-0.08823601796024205</v>
      </c>
      <c r="E89">
        <f>E29+(9/0.017)*(E15*E51+E30*E50)</f>
        <v>-0.24269105510121927</v>
      </c>
      <c r="F89">
        <f>F29+(9/0.017)*(F15*F51+F30*F50)</f>
        <v>-0.09487575181616963</v>
      </c>
    </row>
    <row r="90" spans="1:6" ht="12.75">
      <c r="A90" t="s">
        <v>89</v>
      </c>
      <c r="B90">
        <f>B30+(10/0.017)*(B16*B51+B31*B50)</f>
        <v>0.033077336838455644</v>
      </c>
      <c r="C90">
        <f>C30+(10/0.017)*(C16*C51+C31*C50)</f>
        <v>0.006612088917429684</v>
      </c>
      <c r="D90">
        <f>D30+(10/0.017)*(D16*D51+D31*D50)</f>
        <v>0.051411567484186314</v>
      </c>
      <c r="E90">
        <f>E30+(10/0.017)*(E16*E51+E31*E50)</f>
        <v>-0.012339552314513103</v>
      </c>
      <c r="F90">
        <f>F30+(10/0.017)*(F16*F51+F31*F50)</f>
        <v>0.3428111421907984</v>
      </c>
    </row>
    <row r="91" spans="1:6" ht="12.75">
      <c r="A91" t="s">
        <v>90</v>
      </c>
      <c r="B91">
        <f>B31+(11/0.017)*(B17*B51+B32*B50)</f>
        <v>0.001663602799215051</v>
      </c>
      <c r="C91">
        <f>C31+(11/0.017)*(C17*C51+C32*C50)</f>
        <v>-0.010672911676443176</v>
      </c>
      <c r="D91">
        <f>D31+(11/0.017)*(D17*D51+D32*D50)</f>
        <v>-0.04408795831170714</v>
      </c>
      <c r="E91">
        <f>E31+(11/0.017)*(E17*E51+E32*E50)</f>
        <v>-0.051542742935189303</v>
      </c>
      <c r="F91">
        <f>F31+(11/0.017)*(F17*F51+F32*F50)</f>
        <v>0.03236803171410092</v>
      </c>
    </row>
    <row r="92" spans="1:6" ht="12.75">
      <c r="A92" t="s">
        <v>91</v>
      </c>
      <c r="B92">
        <f>B32+(12/0.017)*(B18*B51+B33*B50)</f>
        <v>0.02412021601782648</v>
      </c>
      <c r="C92">
        <f>C32+(12/0.017)*(C18*C51+C33*C50)</f>
        <v>-0.007183111495669186</v>
      </c>
      <c r="D92">
        <f>D32+(12/0.017)*(D18*D51+D33*D50)</f>
        <v>0.008011730887901343</v>
      </c>
      <c r="E92">
        <f>E32+(12/0.017)*(E18*E51+E33*E50)</f>
        <v>0.0902691765552561</v>
      </c>
      <c r="F92">
        <f>F32+(12/0.017)*(F18*F51+F33*F50)</f>
        <v>0.09984567778213768</v>
      </c>
    </row>
    <row r="93" spans="1:6" ht="12.75">
      <c r="A93" t="s">
        <v>92</v>
      </c>
      <c r="B93">
        <f>B33+(13/0.017)*(B19*B51+B34*B50)</f>
        <v>0.12511129221865594</v>
      </c>
      <c r="C93">
        <f>C33+(13/0.017)*(C19*C51+C34*C50)</f>
        <v>0.11711441370405204</v>
      </c>
      <c r="D93">
        <f>D33+(13/0.017)*(D19*D51+D34*D50)</f>
        <v>0.101111511238754</v>
      </c>
      <c r="E93">
        <f>E33+(13/0.017)*(E19*E51+E34*E50)</f>
        <v>0.10780365374381434</v>
      </c>
      <c r="F93">
        <f>F33+(13/0.017)*(F19*F51+F34*F50)</f>
        <v>0.07572797711731999</v>
      </c>
    </row>
    <row r="94" spans="1:6" ht="12.75">
      <c r="A94" t="s">
        <v>93</v>
      </c>
      <c r="B94">
        <f>B34+(14/0.017)*(B20*B51+B35*B50)</f>
        <v>-0.03593663258788437</v>
      </c>
      <c r="C94">
        <f>C34+(14/0.017)*(C20*C51+C35*C50)</f>
        <v>-0.025240812640034343</v>
      </c>
      <c r="D94">
        <f>D34+(14/0.017)*(D20*D51+D35*D50)</f>
        <v>-0.001740173794521181</v>
      </c>
      <c r="E94">
        <f>E34+(14/0.017)*(E20*E51+E35*E50)</f>
        <v>0.010969460521693368</v>
      </c>
      <c r="F94">
        <f>F34+(14/0.017)*(F20*F51+F35*F50)</f>
        <v>-0.011617681826366527</v>
      </c>
    </row>
    <row r="95" spans="1:6" ht="12.75">
      <c r="A95" t="s">
        <v>94</v>
      </c>
      <c r="B95" s="49">
        <f>B35</f>
        <v>-0.008293739</v>
      </c>
      <c r="C95" s="49">
        <f>C35</f>
        <v>-0.006798829</v>
      </c>
      <c r="D95" s="49">
        <f>D35</f>
        <v>-0.005501366</v>
      </c>
      <c r="E95" s="49">
        <f>E35</f>
        <v>-0.006790933</v>
      </c>
      <c r="F95" s="49">
        <f>F35</f>
        <v>-0.003252479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</v>
      </c>
    </row>
    <row r="103" spans="1:11" ht="12.75">
      <c r="A103" t="s">
        <v>67</v>
      </c>
      <c r="B103">
        <f>B63*10000/B62</f>
        <v>1.3868190510021707</v>
      </c>
      <c r="C103">
        <f>C63*10000/C62</f>
        <v>1.2232372474224587</v>
      </c>
      <c r="D103">
        <f>D63*10000/D62</f>
        <v>-1.8656967387341878</v>
      </c>
      <c r="E103">
        <f>E63*10000/E62</f>
        <v>-3.5645761432436958</v>
      </c>
      <c r="F103">
        <f>F63*10000/F62</f>
        <v>-4.0677206055670245</v>
      </c>
      <c r="G103">
        <f>AVERAGE(C103:E103)</f>
        <v>-1.402345211518475</v>
      </c>
      <c r="H103">
        <f>STDEV(C103:E103)</f>
        <v>2.4273051403336967</v>
      </c>
      <c r="I103">
        <f>(B103*B4+C103*C4+D103*D4+E103*E4+F103*F4)/SUM(B4:F4)</f>
        <v>-1.3524046165979648</v>
      </c>
      <c r="K103">
        <f>(LN(H103)+LN(H123))/2-LN(K114*K115^3)</f>
        <v>-3.5383961967517443</v>
      </c>
    </row>
    <row r="104" spans="1:11" ht="12.75">
      <c r="A104" t="s">
        <v>68</v>
      </c>
      <c r="B104">
        <f>B64*10000/B62</f>
        <v>0.26657444579687567</v>
      </c>
      <c r="C104">
        <f>C64*10000/C62</f>
        <v>-0.29295390461998455</v>
      </c>
      <c r="D104">
        <f>D64*10000/D62</f>
        <v>-0.22950536022272883</v>
      </c>
      <c r="E104">
        <f>E64*10000/E62</f>
        <v>0.5384272301615365</v>
      </c>
      <c r="F104">
        <f>F64*10000/F62</f>
        <v>-0.7044113380727791</v>
      </c>
      <c r="G104">
        <f>AVERAGE(C104:E104)</f>
        <v>0.005322655106274388</v>
      </c>
      <c r="H104">
        <f>STDEV(C104:E104)</f>
        <v>0.4627707806302936</v>
      </c>
      <c r="I104">
        <f>(B104*B4+C104*C4+D104*D4+E104*E4+F104*F4)/SUM(B4:F4)</f>
        <v>-0.0511744331242863</v>
      </c>
      <c r="K104">
        <f>(LN(H104)+LN(H124))/2-LN(K114*K115^4)</f>
        <v>-3.430537450476393</v>
      </c>
    </row>
    <row r="105" spans="1:11" ht="12.75">
      <c r="A105" t="s">
        <v>69</v>
      </c>
      <c r="B105">
        <f>B65*10000/B62</f>
        <v>0.016821045532456818</v>
      </c>
      <c r="C105">
        <f>C65*10000/C62</f>
        <v>-0.7743504426367347</v>
      </c>
      <c r="D105">
        <f>D65*10000/D62</f>
        <v>0.47566222924985013</v>
      </c>
      <c r="E105">
        <f>E65*10000/E62</f>
        <v>0.4427608575381629</v>
      </c>
      <c r="F105">
        <f>F65*10000/F62</f>
        <v>-0.8498624250891855</v>
      </c>
      <c r="G105">
        <f>AVERAGE(C105:E105)</f>
        <v>0.048024214717092784</v>
      </c>
      <c r="H105">
        <f>STDEV(C105:E105)</f>
        <v>0.7123873123929823</v>
      </c>
      <c r="I105">
        <f>(B105*B4+C105*C4+D105*D4+E105*E4+F105*F4)/SUM(B4:F4)</f>
        <v>-0.07630231212921952</v>
      </c>
      <c r="K105">
        <f>(LN(H105)+LN(H125))/2-LN(K114*K115^5)</f>
        <v>-3.5478254928025015</v>
      </c>
    </row>
    <row r="106" spans="1:11" ht="12.75">
      <c r="A106" t="s">
        <v>70</v>
      </c>
      <c r="B106">
        <f>B66*10000/B62</f>
        <v>2.214780089217058</v>
      </c>
      <c r="C106">
        <f>C66*10000/C62</f>
        <v>-0.4551383425854737</v>
      </c>
      <c r="D106">
        <f>D66*10000/D62</f>
        <v>1.1665790436366428</v>
      </c>
      <c r="E106">
        <f>E66*10000/E62</f>
        <v>-0.43603536143174815</v>
      </c>
      <c r="F106">
        <f>F66*10000/F62</f>
        <v>14.088890266894085</v>
      </c>
      <c r="G106">
        <f>AVERAGE(C106:E106)</f>
        <v>0.09180177987314031</v>
      </c>
      <c r="H106">
        <f>STDEV(C106:E106)</f>
        <v>0.9308334201131053</v>
      </c>
      <c r="I106">
        <f>(B106*B4+C106*C4+D106*D4+E106*E4+F106*F4)/SUM(B4:F4)</f>
        <v>2.2633995954619976</v>
      </c>
      <c r="K106">
        <f>(LN(H106)+LN(H126))/2-LN(K114*K115^6)</f>
        <v>-3.1505382262554544</v>
      </c>
    </row>
    <row r="107" spans="1:11" ht="12.75">
      <c r="A107" t="s">
        <v>71</v>
      </c>
      <c r="B107">
        <f>B67*10000/B62</f>
        <v>-0.15817362135518773</v>
      </c>
      <c r="C107">
        <f>C67*10000/C62</f>
        <v>-0.28024033467188986</v>
      </c>
      <c r="D107">
        <f>D67*10000/D62</f>
        <v>-0.1482549564736821</v>
      </c>
      <c r="E107">
        <f>E67*10000/E62</f>
        <v>-0.3510481756728628</v>
      </c>
      <c r="F107">
        <f>F67*10000/F62</f>
        <v>0.0029564031960566187</v>
      </c>
      <c r="G107">
        <f>AVERAGE(C107:E107)</f>
        <v>-0.25984782227281156</v>
      </c>
      <c r="H107">
        <f>STDEV(C107:E107)</f>
        <v>0.10292309439456088</v>
      </c>
      <c r="I107">
        <f>(B107*B4+C107*C4+D107*D4+E107*E4+F107*F4)/SUM(B4:F4)</f>
        <v>-0.21015299672996435</v>
      </c>
      <c r="K107">
        <f>(LN(H107)+LN(H127))/2-LN(K114*K115^7)</f>
        <v>-3.706425375373005</v>
      </c>
    </row>
    <row r="108" spans="1:9" ht="12.75">
      <c r="A108" t="s">
        <v>72</v>
      </c>
      <c r="B108">
        <f>B68*10000/B62</f>
        <v>-0.2763747448878168</v>
      </c>
      <c r="C108">
        <f>C68*10000/C62</f>
        <v>-0.22271004535697483</v>
      </c>
      <c r="D108">
        <f>D68*10000/D62</f>
        <v>-0.12850735011621894</v>
      </c>
      <c r="E108">
        <f>E68*10000/E62</f>
        <v>0.09874914135810356</v>
      </c>
      <c r="F108">
        <f>F68*10000/F62</f>
        <v>-0.09618286411974321</v>
      </c>
      <c r="G108">
        <f>AVERAGE(C108:E108)</f>
        <v>-0.08415608470503007</v>
      </c>
      <c r="H108">
        <f>STDEV(C108:E108)</f>
        <v>0.1652551912605477</v>
      </c>
      <c r="I108">
        <f>(B108*B4+C108*C4+D108*D4+E108*E4+F108*F4)/SUM(B4:F4)</f>
        <v>-0.11362390228945245</v>
      </c>
    </row>
    <row r="109" spans="1:9" ht="12.75">
      <c r="A109" t="s">
        <v>73</v>
      </c>
      <c r="B109">
        <f>B69*10000/B62</f>
        <v>-0.0028605356370768136</v>
      </c>
      <c r="C109">
        <f>C69*10000/C62</f>
        <v>0.0033750046458385593</v>
      </c>
      <c r="D109">
        <f>D69*10000/D62</f>
        <v>0.09002842596211176</v>
      </c>
      <c r="E109">
        <f>E69*10000/E62</f>
        <v>0.11107531142805355</v>
      </c>
      <c r="F109">
        <f>F69*10000/F62</f>
        <v>0.035816650987189065</v>
      </c>
      <c r="G109">
        <f>AVERAGE(C109:E109)</f>
        <v>0.06815958067866795</v>
      </c>
      <c r="H109">
        <f>STDEV(C109:E109)</f>
        <v>0.05708348111116917</v>
      </c>
      <c r="I109">
        <f>(B109*B4+C109*C4+D109*D4+E109*E4+F109*F4)/SUM(B4:F4)</f>
        <v>0.05353672063948104</v>
      </c>
    </row>
    <row r="110" spans="1:11" ht="12.75">
      <c r="A110" t="s">
        <v>74</v>
      </c>
      <c r="B110">
        <f>B70*10000/B62</f>
        <v>-0.4822210247924091</v>
      </c>
      <c r="C110">
        <f>C70*10000/C62</f>
        <v>-0.05562815825984201</v>
      </c>
      <c r="D110">
        <f>D70*10000/D62</f>
        <v>-0.19264459122852182</v>
      </c>
      <c r="E110">
        <f>E70*10000/E62</f>
        <v>-0.10514857454749141</v>
      </c>
      <c r="F110">
        <f>F70*10000/F62</f>
        <v>-0.4577444941802527</v>
      </c>
      <c r="G110">
        <f>AVERAGE(C110:E110)</f>
        <v>-0.11780710801195175</v>
      </c>
      <c r="H110">
        <f>STDEV(C110:E110)</f>
        <v>0.06937978508159513</v>
      </c>
      <c r="I110">
        <f>(B110*B4+C110*C4+D110*D4+E110*E4+F110*F4)/SUM(B4:F4)</f>
        <v>-0.2159139718094194</v>
      </c>
      <c r="K110">
        <f>EXP(AVERAGE(K103:K107))</f>
        <v>0.030969744085578767</v>
      </c>
    </row>
    <row r="111" spans="1:9" ht="12.75">
      <c r="A111" t="s">
        <v>75</v>
      </c>
      <c r="B111">
        <f>B71*10000/B62</f>
        <v>-0.007271616134382069</v>
      </c>
      <c r="C111">
        <f>C71*10000/C62</f>
        <v>0.025000921326595274</v>
      </c>
      <c r="D111">
        <f>D71*10000/D62</f>
        <v>-0.01314808963173801</v>
      </c>
      <c r="E111">
        <f>E71*10000/E62</f>
        <v>-0.042960593526002074</v>
      </c>
      <c r="F111">
        <f>F71*10000/F62</f>
        <v>-0.04000832325902381</v>
      </c>
      <c r="G111">
        <f>AVERAGE(C111:E111)</f>
        <v>-0.010369253943714936</v>
      </c>
      <c r="H111">
        <f>STDEV(C111:E111)</f>
        <v>0.03406586739099308</v>
      </c>
      <c r="I111">
        <f>(B111*B4+C111*C4+D111*D4+E111*E4+F111*F4)/SUM(B4:F4)</f>
        <v>-0.013865718677636692</v>
      </c>
    </row>
    <row r="112" spans="1:9" ht="12.75">
      <c r="A112" t="s">
        <v>76</v>
      </c>
      <c r="B112">
        <f>B72*10000/B62</f>
        <v>-0.07899877767214464</v>
      </c>
      <c r="C112">
        <f>C72*10000/C62</f>
        <v>-0.0397879662412885</v>
      </c>
      <c r="D112">
        <f>D72*10000/D62</f>
        <v>-0.02730147266890632</v>
      </c>
      <c r="E112">
        <f>E72*10000/E62</f>
        <v>-0.04051205081451144</v>
      </c>
      <c r="F112">
        <f>F72*10000/F62</f>
        <v>-0.040876494028941744</v>
      </c>
      <c r="G112">
        <f>AVERAGE(C112:E112)</f>
        <v>-0.03586716324156875</v>
      </c>
      <c r="H112">
        <f>STDEV(C112:E112)</f>
        <v>0.007426935159084366</v>
      </c>
      <c r="I112">
        <f>(B112*B4+C112*C4+D112*D4+E112*E4+F112*F4)/SUM(B4:F4)</f>
        <v>-0.04279661463496112</v>
      </c>
    </row>
    <row r="113" spans="1:9" ht="12.75">
      <c r="A113" t="s">
        <v>77</v>
      </c>
      <c r="B113">
        <f>B73*10000/B62</f>
        <v>-0.0002719881691792243</v>
      </c>
      <c r="C113">
        <f>C73*10000/C62</f>
        <v>0.019695570486365152</v>
      </c>
      <c r="D113">
        <f>D73*10000/D62</f>
        <v>0.03354991853582327</v>
      </c>
      <c r="E113">
        <f>E73*10000/E62</f>
        <v>0.05559154053637693</v>
      </c>
      <c r="F113">
        <f>F73*10000/F62</f>
        <v>0.017615347466267424</v>
      </c>
      <c r="G113">
        <f>AVERAGE(C113:E113)</f>
        <v>0.03627900985285512</v>
      </c>
      <c r="H113">
        <f>STDEV(C113:E113)</f>
        <v>0.018102931282539828</v>
      </c>
      <c r="I113">
        <f>(B113*B4+C113*C4+D113*D4+E113*E4+F113*F4)/SUM(B4:F4)</f>
        <v>0.02849163973174512</v>
      </c>
    </row>
    <row r="114" spans="1:11" ht="12.75">
      <c r="A114" t="s">
        <v>78</v>
      </c>
      <c r="B114">
        <f>B74*10000/B62</f>
        <v>-0.19957556603764354</v>
      </c>
      <c r="C114">
        <f>C74*10000/C62</f>
        <v>-0.210113405275509</v>
      </c>
      <c r="D114">
        <f>D74*10000/D62</f>
        <v>-0.1949908037025473</v>
      </c>
      <c r="E114">
        <f>E74*10000/E62</f>
        <v>-0.2050998460855819</v>
      </c>
      <c r="F114">
        <f>F74*10000/F62</f>
        <v>-0.15113779422395474</v>
      </c>
      <c r="G114">
        <f>AVERAGE(C114:E114)</f>
        <v>-0.20340135168787943</v>
      </c>
      <c r="H114">
        <f>STDEV(C114:E114)</f>
        <v>0.007703046929487173</v>
      </c>
      <c r="I114">
        <f>(B114*B4+C114*C4+D114*D4+E114*E4+F114*F4)/SUM(B4:F4)</f>
        <v>-0.19589013735669006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-0.0013325400520718394</v>
      </c>
      <c r="C115">
        <f>C75*10000/C62</f>
        <v>0.006513948929060408</v>
      </c>
      <c r="D115">
        <f>D75*10000/D62</f>
        <v>-0.0005321277278664996</v>
      </c>
      <c r="E115">
        <f>E75*10000/E62</f>
        <v>0.001317744747025852</v>
      </c>
      <c r="F115">
        <f>F75*10000/F62</f>
        <v>0.00015144515474043054</v>
      </c>
      <c r="G115">
        <f>AVERAGE(C115:E115)</f>
        <v>0.002433188649406587</v>
      </c>
      <c r="H115">
        <f>STDEV(C115:E115)</f>
        <v>0.0036530754698392612</v>
      </c>
      <c r="I115">
        <f>(B115*B4+C115*C4+D115*D4+E115*E4+F115*F4)/SUM(B4:F4)</f>
        <v>0.0015844599277112649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200.97709017114212</v>
      </c>
      <c r="C122">
        <f>C82*10000/C62</f>
        <v>106.78137519254462</v>
      </c>
      <c r="D122">
        <f>D82*10000/D62</f>
        <v>-10.728156164774088</v>
      </c>
      <c r="E122">
        <f>E82*10000/E62</f>
        <v>-110.16486693310208</v>
      </c>
      <c r="F122">
        <f>F82*10000/F62</f>
        <v>-195.33812711787374</v>
      </c>
      <c r="G122">
        <f>AVERAGE(C122:E122)</f>
        <v>-4.703882635110517</v>
      </c>
      <c r="H122">
        <f>STDEV(C122:E122)</f>
        <v>108.5985124059261</v>
      </c>
      <c r="I122">
        <f>(B122*B4+C122*C4+D122*D4+E122*E4+F122*F4)/SUM(B4:F4)</f>
        <v>-0.24735490793301007</v>
      </c>
    </row>
    <row r="123" spans="1:9" ht="12.75">
      <c r="A123" t="s">
        <v>82</v>
      </c>
      <c r="B123">
        <f>B83*10000/B62</f>
        <v>-0.6415460123050973</v>
      </c>
      <c r="C123">
        <f>C83*10000/C62</f>
        <v>0.3853093328482763</v>
      </c>
      <c r="D123">
        <f>D83*10000/D62</f>
        <v>0.8030514395963289</v>
      </c>
      <c r="E123">
        <f>E83*10000/E62</f>
        <v>-0.7675145056959477</v>
      </c>
      <c r="F123">
        <f>F83*10000/F62</f>
        <v>3.0887532531819515</v>
      </c>
      <c r="G123">
        <f>AVERAGE(C123:E123)</f>
        <v>0.1402820889162191</v>
      </c>
      <c r="H123">
        <f>STDEV(C123:E123)</f>
        <v>0.81344828343888</v>
      </c>
      <c r="I123">
        <f>(B123*B4+C123*C4+D123*D4+E123*E4+F123*F4)/SUM(B4:F4)</f>
        <v>0.41918434205361055</v>
      </c>
    </row>
    <row r="124" spans="1:9" ht="12.75">
      <c r="A124" t="s">
        <v>83</v>
      </c>
      <c r="B124">
        <f>B84*10000/B62</f>
        <v>2.03366521632614</v>
      </c>
      <c r="C124">
        <f>C84*10000/C62</f>
        <v>1.4520145950280348</v>
      </c>
      <c r="D124">
        <f>D84*10000/D62</f>
        <v>2.0601559906613462</v>
      </c>
      <c r="E124">
        <f>E84*10000/E62</f>
        <v>4.516419026021299</v>
      </c>
      <c r="F124">
        <f>F84*10000/F62</f>
        <v>4.820702830125166</v>
      </c>
      <c r="G124">
        <f>AVERAGE(C124:E124)</f>
        <v>2.6761965372368928</v>
      </c>
      <c r="H124">
        <f>STDEV(C124:E124)</f>
        <v>1.6224281480058256</v>
      </c>
      <c r="I124">
        <f>(B124*B4+C124*C4+D124*D4+E124*E4+F124*F4)/SUM(B4:F4)</f>
        <v>2.868892493210542</v>
      </c>
    </row>
    <row r="125" spans="1:9" ht="12.75">
      <c r="A125" t="s">
        <v>84</v>
      </c>
      <c r="B125">
        <f>B85*10000/B62</f>
        <v>0.248902494959649</v>
      </c>
      <c r="C125">
        <f>C85*10000/C62</f>
        <v>0.1254008015567819</v>
      </c>
      <c r="D125">
        <f>D85*10000/D62</f>
        <v>0.28297325318448596</v>
      </c>
      <c r="E125">
        <f>E85*10000/E62</f>
        <v>-0.2167239913234143</v>
      </c>
      <c r="F125">
        <f>F85*10000/F62</f>
        <v>-0.3587472737472283</v>
      </c>
      <c r="G125">
        <f>AVERAGE(C125:E125)</f>
        <v>0.06388335447261785</v>
      </c>
      <c r="H125">
        <f>STDEV(C125:E125)</f>
        <v>0.2554655187378754</v>
      </c>
      <c r="I125">
        <f>(B125*B4+C125*C4+D125*D4+E125*E4+F125*F4)/SUM(B4:F4)</f>
        <v>0.03432956694903212</v>
      </c>
    </row>
    <row r="126" spans="1:9" ht="12.75">
      <c r="A126" t="s">
        <v>85</v>
      </c>
      <c r="B126">
        <f>B86*10000/B62</f>
        <v>0.7883453594371721</v>
      </c>
      <c r="C126">
        <f>C86*10000/C62</f>
        <v>0.007399145222981894</v>
      </c>
      <c r="D126">
        <f>D86*10000/D62</f>
        <v>0.24735651116652824</v>
      </c>
      <c r="E126">
        <f>E86*10000/E62</f>
        <v>0.029454333078607505</v>
      </c>
      <c r="F126">
        <f>F86*10000/F62</f>
        <v>1.3136511220480163</v>
      </c>
      <c r="G126">
        <f>AVERAGE(C126:E126)</f>
        <v>0.09473666315603922</v>
      </c>
      <c r="H126">
        <f>STDEV(C126:E126)</f>
        <v>0.13263190164095257</v>
      </c>
      <c r="I126">
        <f>(B126*B4+C126*C4+D126*D4+E126*E4+F126*F4)/SUM(B4:F4)</f>
        <v>0.357628097493616</v>
      </c>
    </row>
    <row r="127" spans="1:9" ht="12.75">
      <c r="A127" t="s">
        <v>86</v>
      </c>
      <c r="B127">
        <f>B87*10000/B62</f>
        <v>-0.12861341358306896</v>
      </c>
      <c r="C127">
        <f>C87*10000/C62</f>
        <v>0.037468858097426255</v>
      </c>
      <c r="D127">
        <f>D87*10000/D62</f>
        <v>-0.13884385926518986</v>
      </c>
      <c r="E127">
        <f>E87*10000/E62</f>
        <v>-0.194086176580771</v>
      </c>
      <c r="F127">
        <f>F87*10000/F62</f>
        <v>0.408750585776305</v>
      </c>
      <c r="G127">
        <f>AVERAGE(C127:E127)</f>
        <v>-0.09848705924951155</v>
      </c>
      <c r="H127">
        <f>STDEV(C127:E127)</f>
        <v>0.12093774018822401</v>
      </c>
      <c r="I127">
        <f>(B127*B4+C127*C4+D127*D4+E127*E4+F127*F4)/SUM(B4:F4)</f>
        <v>-0.03528365054583739</v>
      </c>
    </row>
    <row r="128" spans="1:9" ht="12.75">
      <c r="A128" t="s">
        <v>87</v>
      </c>
      <c r="B128">
        <f>B88*10000/B62</f>
        <v>0.19525963184349707</v>
      </c>
      <c r="C128">
        <f>C88*10000/C62</f>
        <v>-0.015670797636190198</v>
      </c>
      <c r="D128">
        <f>D88*10000/D62</f>
        <v>0.02785235647915922</v>
      </c>
      <c r="E128">
        <f>E88*10000/E62</f>
        <v>0.4604973010210637</v>
      </c>
      <c r="F128">
        <f>F88*10000/F62</f>
        <v>0.70449773470843</v>
      </c>
      <c r="G128">
        <f>AVERAGE(C128:E128)</f>
        <v>0.15755961995467757</v>
      </c>
      <c r="H128">
        <f>STDEV(C128:E128)</f>
        <v>0.263252721151077</v>
      </c>
      <c r="I128">
        <f>(B128*B4+C128*C4+D128*D4+E128*E4+F128*F4)/SUM(B4:F4)</f>
        <v>0.23593695147828328</v>
      </c>
    </row>
    <row r="129" spans="1:9" ht="12.75">
      <c r="A129" t="s">
        <v>88</v>
      </c>
      <c r="B129">
        <f>B89*10000/B62</f>
        <v>0.13504654359129917</v>
      </c>
      <c r="C129">
        <f>C89*10000/C62</f>
        <v>-0.05069638115734202</v>
      </c>
      <c r="D129">
        <f>D89*10000/D62</f>
        <v>-0.0882358070189207</v>
      </c>
      <c r="E129">
        <f>E89*10000/E62</f>
        <v>-0.24269192937134282</v>
      </c>
      <c r="F129">
        <f>F89*10000/F62</f>
        <v>-0.09487722701187835</v>
      </c>
      <c r="G129">
        <f>AVERAGE(C129:E129)</f>
        <v>-0.12720803918253518</v>
      </c>
      <c r="H129">
        <f>STDEV(C129:E129)</f>
        <v>0.10175804043592664</v>
      </c>
      <c r="I129">
        <f>(B129*B4+C129*C4+D129*D4+E129*E4+F129*F4)/SUM(B4:F4)</f>
        <v>-0.08487194006464777</v>
      </c>
    </row>
    <row r="130" spans="1:9" ht="12.75">
      <c r="A130" t="s">
        <v>89</v>
      </c>
      <c r="B130">
        <f>B90*10000/B62</f>
        <v>0.033077313308268526</v>
      </c>
      <c r="C130">
        <f>C90*10000/C62</f>
        <v>0.00661210204130702</v>
      </c>
      <c r="D130">
        <f>D90*10000/D62</f>
        <v>0.05141144457718949</v>
      </c>
      <c r="E130">
        <f>E90*10000/E62</f>
        <v>-0.012339596766509583</v>
      </c>
      <c r="F130">
        <f>F90*10000/F62</f>
        <v>0.342816472462403</v>
      </c>
      <c r="G130">
        <f>AVERAGE(C130:E130)</f>
        <v>0.015227983283995642</v>
      </c>
      <c r="H130">
        <f>STDEV(C130:E130)</f>
        <v>0.032737194065658594</v>
      </c>
      <c r="I130">
        <f>(B130*B4+C130*C4+D130*D4+E130*E4+F130*F4)/SUM(B4:F4)</f>
        <v>0.06142731556954719</v>
      </c>
    </row>
    <row r="131" spans="1:9" ht="12.75">
      <c r="A131" t="s">
        <v>90</v>
      </c>
      <c r="B131">
        <f>B91*10000/B62</f>
        <v>0.0016636016157798384</v>
      </c>
      <c r="C131">
        <f>C91*10000/C62</f>
        <v>-0.010672932860366352</v>
      </c>
      <c r="D131">
        <f>D91*10000/D62</f>
        <v>-0.044087852912887054</v>
      </c>
      <c r="E131">
        <f>E91*10000/E62</f>
        <v>-0.05154292861273813</v>
      </c>
      <c r="F131">
        <f>F91*10000/F62</f>
        <v>0.03236853499529312</v>
      </c>
      <c r="G131">
        <f>AVERAGE(C131:E131)</f>
        <v>-0.03543457146199718</v>
      </c>
      <c r="H131">
        <f>STDEV(C131:E131)</f>
        <v>0.02176576665548351</v>
      </c>
      <c r="I131">
        <f>(B131*B4+C131*C4+D131*D4+E131*E4+F131*F4)/SUM(B4:F4)</f>
        <v>-0.02101760719787798</v>
      </c>
    </row>
    <row r="132" spans="1:9" ht="12.75">
      <c r="A132" t="s">
        <v>91</v>
      </c>
      <c r="B132">
        <f>B92*10000/B62</f>
        <v>0.024120198859456113</v>
      </c>
      <c r="C132">
        <f>C92*10000/C62</f>
        <v>-0.007183125752929689</v>
      </c>
      <c r="D132">
        <f>D92*10000/D62</f>
        <v>0.008011711734667335</v>
      </c>
      <c r="E132">
        <f>E92*10000/E62</f>
        <v>0.09026950174088812</v>
      </c>
      <c r="F132">
        <f>F92*10000/F62</f>
        <v>0.09984723025379225</v>
      </c>
      <c r="G132">
        <f>AVERAGE(C132:E132)</f>
        <v>0.030366029240875253</v>
      </c>
      <c r="H132">
        <f>STDEV(C132:E132)</f>
        <v>0.052431291084031766</v>
      </c>
      <c r="I132">
        <f>(B132*B4+C132*C4+D132*D4+E132*E4+F132*F4)/SUM(B4:F4)</f>
        <v>0.038724761537111727</v>
      </c>
    </row>
    <row r="133" spans="1:9" ht="12.75">
      <c r="A133" t="s">
        <v>92</v>
      </c>
      <c r="B133">
        <f>B93*10000/B62</f>
        <v>0.1251112032183797</v>
      </c>
      <c r="C133">
        <f>C93*10000/C62</f>
        <v>0.11711464615634042</v>
      </c>
      <c r="D133">
        <f>D93*10000/D62</f>
        <v>0.10111126951665142</v>
      </c>
      <c r="E133">
        <f>E93*10000/E62</f>
        <v>0.10780404209563735</v>
      </c>
      <c r="F133">
        <f>F93*10000/F62</f>
        <v>0.07572915458980095</v>
      </c>
      <c r="G133">
        <f>AVERAGE(C133:E133)</f>
        <v>0.10867665258954307</v>
      </c>
      <c r="H133">
        <f>STDEV(C133:E133)</f>
        <v>0.008037294493390804</v>
      </c>
      <c r="I133">
        <f>(B133*B4+C133*C4+D133*D4+E133*E4+F133*F4)/SUM(B4:F4)</f>
        <v>0.10667706358647372</v>
      </c>
    </row>
    <row r="134" spans="1:9" ht="12.75">
      <c r="A134" t="s">
        <v>93</v>
      </c>
      <c r="B134">
        <f>B94*10000/B62</f>
        <v>-0.03593660702368332</v>
      </c>
      <c r="C134">
        <f>C94*10000/C62</f>
        <v>-0.025240862738775165</v>
      </c>
      <c r="D134">
        <f>D94*10000/D62</f>
        <v>-0.0017401696343769665</v>
      </c>
      <c r="E134">
        <f>E94*10000/E62</f>
        <v>0.010969500038071924</v>
      </c>
      <c r="F134">
        <f>F94*10000/F62</f>
        <v>-0.01161786246635143</v>
      </c>
      <c r="G134">
        <f>AVERAGE(C134:E134)</f>
        <v>-0.005337177445026736</v>
      </c>
      <c r="H134">
        <f>STDEV(C134:E134)</f>
        <v>0.018371212317104306</v>
      </c>
      <c r="I134">
        <f>(B134*B4+C134*C4+D134*D4+E134*E4+F134*F4)/SUM(B4:F4)</f>
        <v>-0.010615120096587521</v>
      </c>
    </row>
    <row r="135" spans="1:9" ht="12.75">
      <c r="A135" t="s">
        <v>94</v>
      </c>
      <c r="B135">
        <f>B95*10000/B62</f>
        <v>-0.008293733100092413</v>
      </c>
      <c r="C135">
        <f>C95*10000/C62</f>
        <v>-0.006798842494524793</v>
      </c>
      <c r="D135">
        <f>D95*10000/D62</f>
        <v>-0.00550135284816654</v>
      </c>
      <c r="E135">
        <f>E95*10000/E62</f>
        <v>-0.006790957463653308</v>
      </c>
      <c r="F135">
        <f>F95*10000/F62</f>
        <v>-0.003252529571858159</v>
      </c>
      <c r="G135">
        <f>AVERAGE(C135:E135)</f>
        <v>-0.00636371760211488</v>
      </c>
      <c r="H135">
        <f>STDEV(C135:E135)</f>
        <v>0.0007468401904472343</v>
      </c>
      <c r="I135">
        <f>(B135*B4+C135*C4+D135*D4+E135*E4+F135*F4)/SUM(B4:F4)</f>
        <v>-0.006229836371068311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Mess</dc:creator>
  <cp:keywords/>
  <dc:description/>
  <cp:lastModifiedBy>hagen</cp:lastModifiedBy>
  <cp:lastPrinted>2004-08-18T09:24:27Z</cp:lastPrinted>
  <dcterms:created xsi:type="dcterms:W3CDTF">2004-08-18T09:24:27Z</dcterms:created>
  <dcterms:modified xsi:type="dcterms:W3CDTF">2004-08-19T08:18:34Z</dcterms:modified>
  <cp:category/>
  <cp:version/>
  <cp:contentType/>
  <cp:contentStatus/>
</cp:coreProperties>
</file>