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<sst xmlns="http://schemas.openxmlformats.org/spreadsheetml/2006/main" count="204" uniqueCount="98">
  <si>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Fri 27/08/2004       10:18:45</t>
  </si>
  <si>
    <t>LISSNER</t>
  </si>
  <si>
    <t>HCMQAP312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</si>
  <si>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</si>
  <si>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</si>
  <si>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</si>
  <si>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</si>
  <si>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</si>
  <si>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</si>
  <si>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</si>
  <si>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</si>
  <si>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</si>
  <si>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</si>
  <si>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</si>
  <si>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</si>
  <si>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</si>
  <si>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</si>
  <si>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</si>
  <si>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</si>
  <si>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</si>
  <si>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</si>
  <si>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</si>
  <si>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</si>
  <si>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</si>
  <si>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</si>
  <si>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</si>
  <si>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</si>
  <si>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</si>
  <si>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</si>
  <si>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</si>
  <si>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</si>
  <si>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</si>
  <si>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</si>
  <si>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</si>
  <si>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</si>
  <si>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</si>
  <si>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</si>
  <si>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</si>
  <si>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</si>
  <si>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</si>
  <si>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</si>
  <si>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</si>
  <si>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</si>
  <si>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</si>
  <si>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</si>
  <si>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</si>
  <si>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</si>
  <si>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-0.003757*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</si>
  <si>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</si>
  <si>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</si>
  <si>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</si>
  <si>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</si>
  <si>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</si>
  <si>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</si>
  <si>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</si>
  <si>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</si>
  <si>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</si>
  <si>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CONTACT CEA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</si>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</sst>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40071673"/>
        <c:axId val="25100738"/>
      </c:lineChart>
      <c:catAx>
        <c:axId val="4007167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100738"/>
        <c:crosses val="autoZero"/>
        <c:auto val="1"/>
        <c:lblOffset val="100"/>
        <c:noMultiLvlLbl val="0"/>
      </c:catAx>
      <c:valAx>
        <c:axId val="251007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071673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-0.00226</v>
      </c>
      <c r="C4" s="13">
        <v>-0.003758</v>
      </c>
      <c r="D4" s="13">
        <v>-0.003756</v>
      </c>
      <c r="E4" s="13">
        <v>-0.003758</v>
      </c>
      <c r="F4" s="24">
        <v>-0.002087</v>
      </c>
      <c r="G4" s="34">
        <v>-0.011712</v>
      </c>
    </row>
    <row r="5" spans="1:7" ht="12.75" thickBot="1">
      <c r="A5" s="44" t="s">
        <v>13</v>
      </c>
      <c r="B5" s="45">
        <v>10.05088</v>
      </c>
      <c r="C5" s="46">
        <v>4.25865</v>
      </c>
      <c r="D5" s="46">
        <v>-0.718304</v>
      </c>
      <c r="E5" s="46">
        <v>-3.99835</v>
      </c>
      <c r="F5" s="47">
        <v>-10.173897</v>
      </c>
      <c r="G5" s="48">
        <v>5.293905</v>
      </c>
    </row>
    <row r="6" spans="1:7" ht="12.75" thickTop="1">
      <c r="A6" s="6" t="s">
        <v>14</v>
      </c>
      <c r="B6" s="39">
        <v>-11.50296</v>
      </c>
      <c r="C6" s="40">
        <v>-14.12525</v>
      </c>
      <c r="D6" s="40">
        <v>19.46533</v>
      </c>
      <c r="E6" s="40">
        <v>-14.23994</v>
      </c>
      <c r="F6" s="41">
        <v>28.58696</v>
      </c>
      <c r="G6" s="42">
        <v>0.01100505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-2.704715</v>
      </c>
      <c r="C8" s="14">
        <v>-1.578853</v>
      </c>
      <c r="D8" s="14">
        <v>-1.86963</v>
      </c>
      <c r="E8" s="14">
        <v>-0.4495754</v>
      </c>
      <c r="F8" s="25">
        <v>-3.353284</v>
      </c>
      <c r="G8" s="35">
        <v>-1.777022</v>
      </c>
    </row>
    <row r="9" spans="1:7" ht="12">
      <c r="A9" s="20" t="s">
        <v>17</v>
      </c>
      <c r="B9" s="29">
        <v>-0.4470474</v>
      </c>
      <c r="C9" s="14">
        <v>-0.1281683</v>
      </c>
      <c r="D9" s="14">
        <v>-0.09989664</v>
      </c>
      <c r="E9" s="14">
        <v>-0.4784898</v>
      </c>
      <c r="F9" s="25">
        <v>-1.691512</v>
      </c>
      <c r="G9" s="35">
        <v>-0.4606671</v>
      </c>
    </row>
    <row r="10" spans="1:7" ht="12">
      <c r="A10" s="20" t="s">
        <v>18</v>
      </c>
      <c r="B10" s="29">
        <v>0.8118974</v>
      </c>
      <c r="C10" s="14">
        <v>0.824674</v>
      </c>
      <c r="D10" s="14">
        <v>0.5275652</v>
      </c>
      <c r="E10" s="14">
        <v>0.03201069</v>
      </c>
      <c r="F10" s="25">
        <v>-0.1016677</v>
      </c>
      <c r="G10" s="35">
        <v>0.4369457</v>
      </c>
    </row>
    <row r="11" spans="1:7" ht="12">
      <c r="A11" s="21" t="s">
        <v>19</v>
      </c>
      <c r="B11" s="31">
        <v>3.163993</v>
      </c>
      <c r="C11" s="16">
        <v>1.458487</v>
      </c>
      <c r="D11" s="16">
        <v>2.142801</v>
      </c>
      <c r="E11" s="16">
        <v>1.203585</v>
      </c>
      <c r="F11" s="27">
        <v>13.87163</v>
      </c>
      <c r="G11" s="37">
        <v>3.466495</v>
      </c>
    </row>
    <row r="12" spans="1:7" ht="12">
      <c r="A12" s="20" t="s">
        <v>20</v>
      </c>
      <c r="B12" s="29">
        <v>-0.4907568</v>
      </c>
      <c r="C12" s="14">
        <v>0.03407133</v>
      </c>
      <c r="D12" s="14">
        <v>0.1145692</v>
      </c>
      <c r="E12" s="14">
        <v>0.4230919</v>
      </c>
      <c r="F12" s="25">
        <v>-0.1905073</v>
      </c>
      <c r="G12" s="35">
        <v>0.04107021</v>
      </c>
    </row>
    <row r="13" spans="1:7" ht="12">
      <c r="A13" s="20" t="s">
        <v>21</v>
      </c>
      <c r="B13" s="29">
        <v>0.01072422</v>
      </c>
      <c r="C13" s="14">
        <v>-0.03197297</v>
      </c>
      <c r="D13" s="14">
        <v>0.01611548</v>
      </c>
      <c r="E13" s="14">
        <v>-0.1416103</v>
      </c>
      <c r="F13" s="25">
        <v>-0.2169368</v>
      </c>
      <c r="G13" s="35">
        <v>-0.06531182</v>
      </c>
    </row>
    <row r="14" spans="1:7" ht="12">
      <c r="A14" s="20" t="s">
        <v>22</v>
      </c>
      <c r="B14" s="29">
        <v>0.07890937</v>
      </c>
      <c r="C14" s="14">
        <v>-0.0344102</v>
      </c>
      <c r="D14" s="14">
        <v>-0.09724438</v>
      </c>
      <c r="E14" s="14">
        <v>-0.1354843</v>
      </c>
      <c r="F14" s="25">
        <v>0.003580727</v>
      </c>
      <c r="G14" s="35">
        <v>-0.05237425</v>
      </c>
    </row>
    <row r="15" spans="1:7" ht="12">
      <c r="A15" s="21" t="s">
        <v>23</v>
      </c>
      <c r="B15" s="31">
        <v>-0.3848622</v>
      </c>
      <c r="C15" s="16">
        <v>-0.2528722</v>
      </c>
      <c r="D15" s="16">
        <v>-0.179373</v>
      </c>
      <c r="E15" s="16">
        <v>-0.2268073</v>
      </c>
      <c r="F15" s="27">
        <v>-0.3297618</v>
      </c>
      <c r="G15" s="37">
        <v>-0.2583021</v>
      </c>
    </row>
    <row r="16" spans="1:7" ht="12">
      <c r="A16" s="20" t="s">
        <v>24</v>
      </c>
      <c r="B16" s="29">
        <v>-0.06684394</v>
      </c>
      <c r="C16" s="14">
        <v>0.02768864</v>
      </c>
      <c r="D16" s="14">
        <v>0.04732692</v>
      </c>
      <c r="E16" s="14">
        <v>0.06131457</v>
      </c>
      <c r="F16" s="25">
        <v>-0.0129975</v>
      </c>
      <c r="G16" s="35">
        <v>0.02138851</v>
      </c>
    </row>
    <row r="17" spans="1:7" ht="12">
      <c r="A17" s="20" t="s">
        <v>25</v>
      </c>
      <c r="B17" s="29">
        <v>-0.03576653</v>
      </c>
      <c r="C17" s="14">
        <v>-0.02610506</v>
      </c>
      <c r="D17" s="14">
        <v>-0.04070577</v>
      </c>
      <c r="E17" s="14">
        <v>-0.03542597</v>
      </c>
      <c r="F17" s="25">
        <v>-0.0350977</v>
      </c>
      <c r="G17" s="35">
        <v>-0.03446035</v>
      </c>
    </row>
    <row r="18" spans="1:7" ht="12">
      <c r="A18" s="20" t="s">
        <v>26</v>
      </c>
      <c r="B18" s="29">
        <v>0.01547707</v>
      </c>
      <c r="C18" s="14">
        <v>0.008175357</v>
      </c>
      <c r="D18" s="14">
        <v>9.403569E-05</v>
      </c>
      <c r="E18" s="14">
        <v>0.01560772</v>
      </c>
      <c r="F18" s="25">
        <v>0.006156164</v>
      </c>
      <c r="G18" s="35">
        <v>0.008785691</v>
      </c>
    </row>
    <row r="19" spans="1:7" ht="12">
      <c r="A19" s="21" t="s">
        <v>27</v>
      </c>
      <c r="B19" s="31">
        <v>-0.2004793</v>
      </c>
      <c r="C19" s="16">
        <v>-0.1875197</v>
      </c>
      <c r="D19" s="16">
        <v>-0.1985084</v>
      </c>
      <c r="E19" s="16">
        <v>-0.1750236</v>
      </c>
      <c r="F19" s="27">
        <v>-0.1555749</v>
      </c>
      <c r="G19" s="37">
        <v>-0.1847629</v>
      </c>
    </row>
    <row r="20" spans="1:7" ht="12.75" thickBot="1">
      <c r="A20" s="44" t="s">
        <v>28</v>
      </c>
      <c r="B20" s="45">
        <v>-0.00727651</v>
      </c>
      <c r="C20" s="46">
        <v>-0.001166331</v>
      </c>
      <c r="D20" s="46">
        <v>0.003877211</v>
      </c>
      <c r="E20" s="46">
        <v>-0.001089165</v>
      </c>
      <c r="F20" s="47">
        <v>-0.005180574</v>
      </c>
      <c r="G20" s="48">
        <v>-0.001353916</v>
      </c>
    </row>
    <row r="21" spans="1:7" ht="12.75" thickTop="1">
      <c r="A21" s="6" t="s">
        <v>29</v>
      </c>
      <c r="B21" s="39">
        <v>-126.8323</v>
      </c>
      <c r="C21" s="40">
        <v>51.96786</v>
      </c>
      <c r="D21" s="40">
        <v>4.860478</v>
      </c>
      <c r="E21" s="40">
        <v>31.06908</v>
      </c>
      <c r="F21" s="41">
        <v>-20.89938</v>
      </c>
      <c r="G21" s="43">
        <v>0.005326023</v>
      </c>
    </row>
    <row r="22" spans="1:7" ht="12">
      <c r="A22" s="20" t="s">
        <v>30</v>
      </c>
      <c r="B22" s="29">
        <v>201.0447</v>
      </c>
      <c r="C22" s="14">
        <v>85.17505</v>
      </c>
      <c r="D22" s="14">
        <v>-14.36608</v>
      </c>
      <c r="E22" s="14">
        <v>-79.9687</v>
      </c>
      <c r="F22" s="25">
        <v>-203.506</v>
      </c>
      <c r="G22" s="36">
        <v>0</v>
      </c>
    </row>
    <row r="23" spans="1:7" ht="12">
      <c r="A23" s="20" t="s">
        <v>31</v>
      </c>
      <c r="B23" s="29">
        <v>2.55705</v>
      </c>
      <c r="C23" s="14">
        <v>0.4624024</v>
      </c>
      <c r="D23" s="14">
        <v>-0.7643568</v>
      </c>
      <c r="E23" s="14">
        <v>-2.280612</v>
      </c>
      <c r="F23" s="25">
        <v>4.377844</v>
      </c>
      <c r="G23" s="35">
        <v>0.3333654</v>
      </c>
    </row>
    <row r="24" spans="1:7" ht="12">
      <c r="A24" s="20" t="s">
        <v>32</v>
      </c>
      <c r="B24" s="29">
        <v>1.229959</v>
      </c>
      <c r="C24" s="14">
        <v>2.203414</v>
      </c>
      <c r="D24" s="14">
        <v>2.537223</v>
      </c>
      <c r="E24" s="14">
        <v>0.04823681</v>
      </c>
      <c r="F24" s="25">
        <v>-2.382365</v>
      </c>
      <c r="G24" s="35">
        <v>1.011782</v>
      </c>
    </row>
    <row r="25" spans="1:7" ht="12">
      <c r="A25" s="20" t="s">
        <v>33</v>
      </c>
      <c r="B25" s="29">
        <v>0.1141871</v>
      </c>
      <c r="C25" s="14">
        <v>0.09362105</v>
      </c>
      <c r="D25" s="14">
        <v>-0.2975255</v>
      </c>
      <c r="E25" s="14">
        <v>-0.400963</v>
      </c>
      <c r="F25" s="25">
        <v>-1.472447</v>
      </c>
      <c r="G25" s="35">
        <v>-0.3256246</v>
      </c>
    </row>
    <row r="26" spans="1:7" ht="12">
      <c r="A26" s="21" t="s">
        <v>34</v>
      </c>
      <c r="B26" s="31">
        <v>0.6445291</v>
      </c>
      <c r="C26" s="16">
        <v>0.1696289</v>
      </c>
      <c r="D26" s="16">
        <v>-0.3041824</v>
      </c>
      <c r="E26" s="16">
        <v>1.174486</v>
      </c>
      <c r="F26" s="27">
        <v>1.392083</v>
      </c>
      <c r="G26" s="37">
        <v>0.5297302</v>
      </c>
    </row>
    <row r="27" spans="1:7" ht="12">
      <c r="A27" s="20" t="s">
        <v>35</v>
      </c>
      <c r="B27" s="29">
        <v>0.2126635</v>
      </c>
      <c r="C27" s="14">
        <v>0.3377902</v>
      </c>
      <c r="D27" s="14">
        <v>0.1180216</v>
      </c>
      <c r="E27" s="14">
        <v>0.2369713</v>
      </c>
      <c r="F27" s="25">
        <v>0.2455015</v>
      </c>
      <c r="G27" s="35">
        <v>0.2302461</v>
      </c>
    </row>
    <row r="28" spans="1:7" ht="12">
      <c r="A28" s="20" t="s">
        <v>36</v>
      </c>
      <c r="B28" s="29">
        <v>0.04490839</v>
      </c>
      <c r="C28" s="14">
        <v>-0.04138729</v>
      </c>
      <c r="D28" s="14">
        <v>0.1888954</v>
      </c>
      <c r="E28" s="14">
        <v>-0.08873326</v>
      </c>
      <c r="F28" s="25">
        <v>-0.1746962</v>
      </c>
      <c r="G28" s="35">
        <v>-0.002716936</v>
      </c>
    </row>
    <row r="29" spans="1:7" ht="12">
      <c r="A29" s="20" t="s">
        <v>37</v>
      </c>
      <c r="B29" s="29">
        <v>0.1956825</v>
      </c>
      <c r="C29" s="14">
        <v>-0.02718116</v>
      </c>
      <c r="D29" s="14">
        <v>-0.1104851</v>
      </c>
      <c r="E29" s="14">
        <v>0.07742334</v>
      </c>
      <c r="F29" s="25">
        <v>0.1169681</v>
      </c>
      <c r="G29" s="35">
        <v>0.02944311</v>
      </c>
    </row>
    <row r="30" spans="1:7" ht="12">
      <c r="A30" s="21" t="s">
        <v>38</v>
      </c>
      <c r="B30" s="31">
        <v>0.01896544</v>
      </c>
      <c r="C30" s="16">
        <v>0.01707124</v>
      </c>
      <c r="D30" s="16">
        <v>-0.01547104</v>
      </c>
      <c r="E30" s="16">
        <v>0.09710211</v>
      </c>
      <c r="F30" s="27">
        <v>0.3789652</v>
      </c>
      <c r="G30" s="37">
        <v>0.0770731</v>
      </c>
    </row>
    <row r="31" spans="1:7" ht="12">
      <c r="A31" s="20" t="s">
        <v>39</v>
      </c>
      <c r="B31" s="29">
        <v>0.003379331</v>
      </c>
      <c r="C31" s="14">
        <v>-0.004941146</v>
      </c>
      <c r="D31" s="14">
        <v>-0.02766508</v>
      </c>
      <c r="E31" s="14">
        <v>0.04141371</v>
      </c>
      <c r="F31" s="25">
        <v>0.03944697</v>
      </c>
      <c r="G31" s="35">
        <v>0.007882146</v>
      </c>
    </row>
    <row r="32" spans="1:7" ht="12">
      <c r="A32" s="20" t="s">
        <v>40</v>
      </c>
      <c r="B32" s="29">
        <v>0.01580518</v>
      </c>
      <c r="C32" s="14">
        <v>-0.009856892</v>
      </c>
      <c r="D32" s="14">
        <v>0.03070283</v>
      </c>
      <c r="E32" s="14">
        <v>0.007751731</v>
      </c>
      <c r="F32" s="25">
        <v>0.008243153</v>
      </c>
      <c r="G32" s="35">
        <v>0.01025995</v>
      </c>
    </row>
    <row r="33" spans="1:7" ht="12">
      <c r="A33" s="20" t="s">
        <v>41</v>
      </c>
      <c r="B33" s="29">
        <v>0.167334</v>
      </c>
      <c r="C33" s="14">
        <v>0.09452402</v>
      </c>
      <c r="D33" s="14">
        <v>0.09710409</v>
      </c>
      <c r="E33" s="14">
        <v>0.1090593</v>
      </c>
      <c r="F33" s="25">
        <v>0.09775</v>
      </c>
      <c r="G33" s="35">
        <v>0.1096093</v>
      </c>
    </row>
    <row r="34" spans="1:7" ht="12">
      <c r="A34" s="21" t="s">
        <v>42</v>
      </c>
      <c r="B34" s="31">
        <v>-0.02900504</v>
      </c>
      <c r="C34" s="16">
        <v>-0.01535336</v>
      </c>
      <c r="D34" s="16">
        <v>-0.01177562</v>
      </c>
      <c r="E34" s="16">
        <v>0.01359993</v>
      </c>
      <c r="F34" s="27">
        <v>-0.006701443</v>
      </c>
      <c r="G34" s="37">
        <v>-0.008384412</v>
      </c>
    </row>
    <row r="35" spans="1:7" ht="12.75" thickBot="1">
      <c r="A35" s="22" t="s">
        <v>43</v>
      </c>
      <c r="B35" s="32">
        <v>-0.00321391</v>
      </c>
      <c r="C35" s="17">
        <v>-0.006799251</v>
      </c>
      <c r="D35" s="17">
        <v>-0.005366342</v>
      </c>
      <c r="E35" s="17">
        <v>-0.004638558</v>
      </c>
      <c r="F35" s="28">
        <v>-0.001185701</v>
      </c>
      <c r="G35" s="38">
        <v>-0.004666477</v>
      </c>
    </row>
    <row r="36" spans="1:7" ht="12">
      <c r="A36" s="4" t="s">
        <v>44</v>
      </c>
      <c r="B36" s="3">
        <v>22.18933</v>
      </c>
      <c r="C36" s="3">
        <v>22.19544</v>
      </c>
      <c r="D36" s="3">
        <v>22.21069</v>
      </c>
      <c r="E36" s="3">
        <v>22.2168</v>
      </c>
      <c r="F36" s="3">
        <v>22.23206</v>
      </c>
      <c r="G36" s="3"/>
    </row>
    <row r="37" spans="1:6" ht="12">
      <c r="A37" s="4" t="s">
        <v>45</v>
      </c>
      <c r="B37" s="2">
        <v>-0.3189087</v>
      </c>
      <c r="C37" s="2">
        <v>-0.2660116</v>
      </c>
      <c r="D37" s="2">
        <v>-0.2237956</v>
      </c>
      <c r="E37" s="2">
        <v>-0.1780192</v>
      </c>
      <c r="F37" s="2">
        <v>-0.151062</v>
      </c>
    </row>
    <row r="38" spans="1:7" ht="12">
      <c r="A38" s="4" t="s">
        <v>53</v>
      </c>
      <c r="B38" s="2">
        <v>2.388021E-05</v>
      </c>
      <c r="C38" s="2">
        <v>2.325875E-05</v>
      </c>
      <c r="D38" s="2">
        <v>-3.307912E-05</v>
      </c>
      <c r="E38" s="2">
        <v>2.46287E-05</v>
      </c>
      <c r="F38" s="2">
        <v>-4.930046E-05</v>
      </c>
      <c r="G38" s="2">
        <v>0.0002690409</v>
      </c>
    </row>
    <row r="39" spans="1:7" ht="12.75" thickBot="1">
      <c r="A39" s="4" t="s">
        <v>54</v>
      </c>
      <c r="B39" s="2">
        <v>0.0002151348</v>
      </c>
      <c r="C39" s="2">
        <v>-8.854347E-05</v>
      </c>
      <c r="D39" s="2">
        <v>0</v>
      </c>
      <c r="E39" s="2">
        <v>-5.262049E-05</v>
      </c>
      <c r="F39" s="2">
        <v>3.452566E-05</v>
      </c>
      <c r="G39" s="2">
        <v>0.001059981</v>
      </c>
    </row>
    <row r="40" spans="2:5" ht="12.75" thickBot="1">
      <c r="B40" s="7" t="s">
        <v>46</v>
      </c>
      <c r="C40" s="8" t="s">
        <v>47</v>
      </c>
      <c r="D40" s="18" t="s">
        <v>48</v>
      </c>
      <c r="E40" s="9">
        <v>3.11726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12.505</v>
      </c>
      <c r="C43" s="1">
        <v>12.505</v>
      </c>
      <c r="D43" s="1">
        <v>12.505</v>
      </c>
      <c r="E43" s="1">
        <v>12.505</v>
      </c>
      <c r="F43" s="1">
        <v>12.505</v>
      </c>
      <c r="G43" s="1">
        <v>12.505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7.8515625" style="0" bestFit="1" customWidth="1"/>
    <col min="6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</v>
      </c>
      <c r="C4">
        <v>0.003758</v>
      </c>
      <c r="D4">
        <v>0.003756</v>
      </c>
      <c r="E4">
        <v>0.003758</v>
      </c>
      <c r="F4">
        <v>0.002087</v>
      </c>
      <c r="G4">
        <v>0.011712</v>
      </c>
    </row>
    <row r="5" spans="1:7" ht="12.75">
      <c r="A5" t="s">
        <v>13</v>
      </c>
      <c r="B5">
        <v>10.05088</v>
      </c>
      <c r="C5">
        <v>4.25865</v>
      </c>
      <c r="D5">
        <v>-0.718304</v>
      </c>
      <c r="E5">
        <v>-3.99835</v>
      </c>
      <c r="F5">
        <v>-10.173897</v>
      </c>
      <c r="G5">
        <v>5.293905</v>
      </c>
    </row>
    <row r="6" spans="1:7" ht="12.75">
      <c r="A6" t="s">
        <v>14</v>
      </c>
      <c r="B6" s="49">
        <v>-11.50296</v>
      </c>
      <c r="C6" s="49">
        <v>-14.12525</v>
      </c>
      <c r="D6" s="49">
        <v>19.46533</v>
      </c>
      <c r="E6" s="49">
        <v>-14.23994</v>
      </c>
      <c r="F6" s="49">
        <v>28.58696</v>
      </c>
      <c r="G6" s="49">
        <v>0.01100505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-2.704715</v>
      </c>
      <c r="C8" s="49">
        <v>-1.578853</v>
      </c>
      <c r="D8" s="49">
        <v>-1.86963</v>
      </c>
      <c r="E8" s="49">
        <v>-0.4495754</v>
      </c>
      <c r="F8" s="49">
        <v>-3.353284</v>
      </c>
      <c r="G8" s="49">
        <v>-1.777022</v>
      </c>
    </row>
    <row r="9" spans="1:7" ht="12.75">
      <c r="A9" t="s">
        <v>17</v>
      </c>
      <c r="B9" s="49">
        <v>-0.4470474</v>
      </c>
      <c r="C9" s="49">
        <v>-0.1281683</v>
      </c>
      <c r="D9" s="49">
        <v>-0.09989664</v>
      </c>
      <c r="E9" s="49">
        <v>-0.4784898</v>
      </c>
      <c r="F9" s="49">
        <v>-1.691512</v>
      </c>
      <c r="G9" s="49">
        <v>-0.4606671</v>
      </c>
    </row>
    <row r="10" spans="1:7" ht="12.75">
      <c r="A10" t="s">
        <v>18</v>
      </c>
      <c r="B10" s="49">
        <v>0.8118974</v>
      </c>
      <c r="C10" s="49">
        <v>0.824674</v>
      </c>
      <c r="D10" s="49">
        <v>0.5275652</v>
      </c>
      <c r="E10" s="49">
        <v>0.03201069</v>
      </c>
      <c r="F10" s="49">
        <v>-0.1016677</v>
      </c>
      <c r="G10" s="49">
        <v>0.4369457</v>
      </c>
    </row>
    <row r="11" spans="1:7" ht="12.75">
      <c r="A11" t="s">
        <v>19</v>
      </c>
      <c r="B11" s="49">
        <v>3.163993</v>
      </c>
      <c r="C11" s="49">
        <v>1.458487</v>
      </c>
      <c r="D11" s="49">
        <v>2.142801</v>
      </c>
      <c r="E11" s="49">
        <v>1.203585</v>
      </c>
      <c r="F11" s="49">
        <v>13.87163</v>
      </c>
      <c r="G11" s="49">
        <v>3.466495</v>
      </c>
    </row>
    <row r="12" spans="1:7" ht="12.75">
      <c r="A12" t="s">
        <v>20</v>
      </c>
      <c r="B12" s="49">
        <v>-0.4907568</v>
      </c>
      <c r="C12" s="49">
        <v>0.03407133</v>
      </c>
      <c r="D12" s="49">
        <v>0.1145692</v>
      </c>
      <c r="E12" s="49">
        <v>0.4230919</v>
      </c>
      <c r="F12" s="49">
        <v>-0.1905073</v>
      </c>
      <c r="G12" s="49">
        <v>0.04107021</v>
      </c>
    </row>
    <row r="13" spans="1:7" ht="12.75">
      <c r="A13" t="s">
        <v>21</v>
      </c>
      <c r="B13" s="49">
        <v>0.01072422</v>
      </c>
      <c r="C13" s="49">
        <v>-0.03197297</v>
      </c>
      <c r="D13" s="49">
        <v>0.01611548</v>
      </c>
      <c r="E13" s="49">
        <v>-0.1416103</v>
      </c>
      <c r="F13" s="49">
        <v>-0.2169368</v>
      </c>
      <c r="G13" s="49">
        <v>-0.06531182</v>
      </c>
    </row>
    <row r="14" spans="1:7" ht="12.75">
      <c r="A14" t="s">
        <v>22</v>
      </c>
      <c r="B14" s="49">
        <v>0.07890937</v>
      </c>
      <c r="C14" s="49">
        <v>-0.0344102</v>
      </c>
      <c r="D14" s="49">
        <v>-0.09724438</v>
      </c>
      <c r="E14" s="49">
        <v>-0.1354843</v>
      </c>
      <c r="F14" s="49">
        <v>0.003580727</v>
      </c>
      <c r="G14" s="49">
        <v>-0.05237425</v>
      </c>
    </row>
    <row r="15" spans="1:7" ht="12.75">
      <c r="A15" t="s">
        <v>23</v>
      </c>
      <c r="B15" s="49">
        <v>-0.3848622</v>
      </c>
      <c r="C15" s="49">
        <v>-0.2528722</v>
      </c>
      <c r="D15" s="49">
        <v>-0.179373</v>
      </c>
      <c r="E15" s="49">
        <v>-0.2268073</v>
      </c>
      <c r="F15" s="49">
        <v>-0.3297618</v>
      </c>
      <c r="G15" s="49">
        <v>-0.2583021</v>
      </c>
    </row>
    <row r="16" spans="1:7" ht="12.75">
      <c r="A16" t="s">
        <v>24</v>
      </c>
      <c r="B16" s="49">
        <v>-0.06684394</v>
      </c>
      <c r="C16" s="49">
        <v>0.02768864</v>
      </c>
      <c r="D16" s="49">
        <v>0.04732692</v>
      </c>
      <c r="E16" s="49">
        <v>0.06131457</v>
      </c>
      <c r="F16" s="49">
        <v>-0.0129975</v>
      </c>
      <c r="G16" s="49">
        <v>0.02138851</v>
      </c>
    </row>
    <row r="17" spans="1:7" ht="12.75">
      <c r="A17" t="s">
        <v>25</v>
      </c>
      <c r="B17" s="49">
        <v>-0.03576653</v>
      </c>
      <c r="C17" s="49">
        <v>-0.02610506</v>
      </c>
      <c r="D17" s="49">
        <v>-0.04070577</v>
      </c>
      <c r="E17" s="49">
        <v>-0.03542597</v>
      </c>
      <c r="F17" s="49">
        <v>-0.0350977</v>
      </c>
      <c r="G17" s="49">
        <v>-0.03446035</v>
      </c>
    </row>
    <row r="18" spans="1:7" ht="12.75">
      <c r="A18" t="s">
        <v>26</v>
      </c>
      <c r="B18" s="49">
        <v>0.01547707</v>
      </c>
      <c r="C18" s="49">
        <v>0.008175357</v>
      </c>
      <c r="D18" s="49">
        <v>9.403569E-05</v>
      </c>
      <c r="E18" s="49">
        <v>0.01560772</v>
      </c>
      <c r="F18" s="49">
        <v>0.006156164</v>
      </c>
      <c r="G18" s="49">
        <v>0.008785691</v>
      </c>
    </row>
    <row r="19" spans="1:7" ht="12.75">
      <c r="A19" t="s">
        <v>27</v>
      </c>
      <c r="B19" s="49">
        <v>-0.2004793</v>
      </c>
      <c r="C19" s="49">
        <v>-0.1875197</v>
      </c>
      <c r="D19" s="49">
        <v>-0.1985084</v>
      </c>
      <c r="E19" s="49">
        <v>-0.1750236</v>
      </c>
      <c r="F19" s="49">
        <v>-0.1555749</v>
      </c>
      <c r="G19" s="49">
        <v>-0.1847629</v>
      </c>
    </row>
    <row r="20" spans="1:7" ht="12.75">
      <c r="A20" t="s">
        <v>28</v>
      </c>
      <c r="B20" s="49">
        <v>-0.00727651</v>
      </c>
      <c r="C20" s="49">
        <v>-0.001166331</v>
      </c>
      <c r="D20" s="49">
        <v>0.003877211</v>
      </c>
      <c r="E20" s="49">
        <v>-0.001089165</v>
      </c>
      <c r="F20" s="49">
        <v>-0.005180574</v>
      </c>
      <c r="G20" s="49">
        <v>-0.001353916</v>
      </c>
    </row>
    <row r="21" spans="1:7" ht="12.75">
      <c r="A21" t="s">
        <v>29</v>
      </c>
      <c r="B21" s="49">
        <v>-126.8323</v>
      </c>
      <c r="C21" s="49">
        <v>51.96786</v>
      </c>
      <c r="D21" s="49">
        <v>4.860478</v>
      </c>
      <c r="E21" s="49">
        <v>31.06908</v>
      </c>
      <c r="F21" s="49">
        <v>-20.89938</v>
      </c>
      <c r="G21" s="49">
        <v>0.005326023</v>
      </c>
    </row>
    <row r="22" spans="1:7" ht="12.75">
      <c r="A22" t="s">
        <v>30</v>
      </c>
      <c r="B22" s="49">
        <v>201.0447</v>
      </c>
      <c r="C22" s="49">
        <v>85.17505</v>
      </c>
      <c r="D22" s="49">
        <v>-14.36608</v>
      </c>
      <c r="E22" s="49">
        <v>-79.9687</v>
      </c>
      <c r="F22" s="49">
        <v>-203.506</v>
      </c>
      <c r="G22" s="49">
        <v>0</v>
      </c>
    </row>
    <row r="23" spans="1:7" ht="12.75">
      <c r="A23" t="s">
        <v>31</v>
      </c>
      <c r="B23" s="49">
        <v>2.55705</v>
      </c>
      <c r="C23" s="49">
        <v>0.4624024</v>
      </c>
      <c r="D23" s="49">
        <v>-0.7643568</v>
      </c>
      <c r="E23" s="49">
        <v>-2.280612</v>
      </c>
      <c r="F23" s="49">
        <v>4.377844</v>
      </c>
      <c r="G23" s="49">
        <v>0.3333654</v>
      </c>
    </row>
    <row r="24" spans="1:7" ht="12.75">
      <c r="A24" t="s">
        <v>32</v>
      </c>
      <c r="B24" s="49">
        <v>1.229959</v>
      </c>
      <c r="C24" s="49">
        <v>2.203414</v>
      </c>
      <c r="D24" s="49">
        <v>2.537223</v>
      </c>
      <c r="E24" s="49">
        <v>0.04823681</v>
      </c>
      <c r="F24" s="49">
        <v>-2.382365</v>
      </c>
      <c r="G24" s="49">
        <v>1.011782</v>
      </c>
    </row>
    <row r="25" spans="1:7" ht="12.75">
      <c r="A25" t="s">
        <v>33</v>
      </c>
      <c r="B25" s="49">
        <v>0.1141871</v>
      </c>
      <c r="C25" s="49">
        <v>0.09362105</v>
      </c>
      <c r="D25" s="49">
        <v>-0.2975255</v>
      </c>
      <c r="E25" s="49">
        <v>-0.400963</v>
      </c>
      <c r="F25" s="49">
        <v>-1.472447</v>
      </c>
      <c r="G25" s="49">
        <v>-0.3256246</v>
      </c>
    </row>
    <row r="26" spans="1:7" ht="12.75">
      <c r="A26" t="s">
        <v>34</v>
      </c>
      <c r="B26" s="49">
        <v>0.6445291</v>
      </c>
      <c r="C26" s="49">
        <v>0.1696289</v>
      </c>
      <c r="D26" s="49">
        <v>-0.3041824</v>
      </c>
      <c r="E26" s="49">
        <v>1.174486</v>
      </c>
      <c r="F26" s="49">
        <v>1.392083</v>
      </c>
      <c r="G26" s="49">
        <v>0.5297302</v>
      </c>
    </row>
    <row r="27" spans="1:7" ht="12.75">
      <c r="A27" t="s">
        <v>35</v>
      </c>
      <c r="B27" s="49">
        <v>0.2126635</v>
      </c>
      <c r="C27" s="49">
        <v>0.3377902</v>
      </c>
      <c r="D27" s="49">
        <v>0.1180216</v>
      </c>
      <c r="E27" s="49">
        <v>0.2369713</v>
      </c>
      <c r="F27" s="49">
        <v>0.2455015</v>
      </c>
      <c r="G27" s="49">
        <v>0.2302461</v>
      </c>
    </row>
    <row r="28" spans="1:7" ht="12.75">
      <c r="A28" t="s">
        <v>36</v>
      </c>
      <c r="B28" s="49">
        <v>0.04490839</v>
      </c>
      <c r="C28" s="49">
        <v>-0.04138729</v>
      </c>
      <c r="D28" s="49">
        <v>0.1888954</v>
      </c>
      <c r="E28" s="49">
        <v>-0.08873326</v>
      </c>
      <c r="F28" s="49">
        <v>-0.1746962</v>
      </c>
      <c r="G28" s="49">
        <v>-0.002716936</v>
      </c>
    </row>
    <row r="29" spans="1:7" ht="12.75">
      <c r="A29" t="s">
        <v>37</v>
      </c>
      <c r="B29" s="49">
        <v>0.1956825</v>
      </c>
      <c r="C29" s="49">
        <v>-0.02718116</v>
      </c>
      <c r="D29" s="49">
        <v>-0.1104851</v>
      </c>
      <c r="E29" s="49">
        <v>0.07742334</v>
      </c>
      <c r="F29" s="49">
        <v>0.1169681</v>
      </c>
      <c r="G29" s="49">
        <v>0.02944311</v>
      </c>
    </row>
    <row r="30" spans="1:7" ht="12.75">
      <c r="A30" t="s">
        <v>38</v>
      </c>
      <c r="B30" s="49">
        <v>0.01896544</v>
      </c>
      <c r="C30" s="49">
        <v>0.01707124</v>
      </c>
      <c r="D30" s="49">
        <v>-0.01547104</v>
      </c>
      <c r="E30" s="49">
        <v>0.09710211</v>
      </c>
      <c r="F30" s="49">
        <v>0.3789652</v>
      </c>
      <c r="G30" s="49">
        <v>0.0770731</v>
      </c>
    </row>
    <row r="31" spans="1:7" ht="12.75">
      <c r="A31" t="s">
        <v>39</v>
      </c>
      <c r="B31" s="49">
        <v>0.003379331</v>
      </c>
      <c r="C31" s="49">
        <v>-0.004941146</v>
      </c>
      <c r="D31" s="49">
        <v>-0.02766508</v>
      </c>
      <c r="E31" s="49">
        <v>0.04141371</v>
      </c>
      <c r="F31" s="49">
        <v>0.03944697</v>
      </c>
      <c r="G31" s="49">
        <v>0.007882146</v>
      </c>
    </row>
    <row r="32" spans="1:7" ht="12.75">
      <c r="A32" t="s">
        <v>40</v>
      </c>
      <c r="B32" s="49">
        <v>0.01580518</v>
      </c>
      <c r="C32" s="49">
        <v>-0.009856892</v>
      </c>
      <c r="D32" s="49">
        <v>0.03070283</v>
      </c>
      <c r="E32" s="49">
        <v>0.007751731</v>
      </c>
      <c r="F32" s="49">
        <v>0.008243153</v>
      </c>
      <c r="G32" s="49">
        <v>0.01025995</v>
      </c>
    </row>
    <row r="33" spans="1:7" ht="12.75">
      <c r="A33" t="s">
        <v>41</v>
      </c>
      <c r="B33" s="49">
        <v>0.167334</v>
      </c>
      <c r="C33" s="49">
        <v>0.09452402</v>
      </c>
      <c r="D33" s="49">
        <v>0.09710409</v>
      </c>
      <c r="E33" s="49">
        <v>0.1090593</v>
      </c>
      <c r="F33" s="49">
        <v>0.09775</v>
      </c>
      <c r="G33" s="49">
        <v>0.1096093</v>
      </c>
    </row>
    <row r="34" spans="1:7" ht="12.75">
      <c r="A34" t="s">
        <v>42</v>
      </c>
      <c r="B34" s="49">
        <v>-0.02900504</v>
      </c>
      <c r="C34" s="49">
        <v>-0.01535336</v>
      </c>
      <c r="D34" s="49">
        <v>-0.01177562</v>
      </c>
      <c r="E34" s="49">
        <v>0.01359993</v>
      </c>
      <c r="F34" s="49">
        <v>-0.006701443</v>
      </c>
      <c r="G34" s="49">
        <v>-0.008384412</v>
      </c>
    </row>
    <row r="35" spans="1:7" ht="12.75">
      <c r="A35" t="s">
        <v>43</v>
      </c>
      <c r="B35" s="49">
        <v>-0.00321391</v>
      </c>
      <c r="C35" s="49">
        <v>-0.006799251</v>
      </c>
      <c r="D35" s="49">
        <v>-0.005366342</v>
      </c>
      <c r="E35" s="49">
        <v>-0.004638558</v>
      </c>
      <c r="F35" s="49">
        <v>-0.001185701</v>
      </c>
      <c r="G35" s="49">
        <v>-0.004666477</v>
      </c>
    </row>
    <row r="36" spans="1:6" ht="12.75">
      <c r="A36" t="s">
        <v>44</v>
      </c>
      <c r="B36" s="49">
        <v>22.18933</v>
      </c>
      <c r="C36" s="49">
        <v>22.19544</v>
      </c>
      <c r="D36" s="49">
        <v>22.21069</v>
      </c>
      <c r="E36" s="49">
        <v>22.2168</v>
      </c>
      <c r="F36" s="49">
        <v>22.23206</v>
      </c>
    </row>
    <row r="37" spans="1:6" ht="12.75">
      <c r="A37" t="s">
        <v>45</v>
      </c>
      <c r="B37" s="49">
        <v>-0.3189087</v>
      </c>
      <c r="C37" s="49">
        <v>-0.2660116</v>
      </c>
      <c r="D37" s="49">
        <v>-0.2237956</v>
      </c>
      <c r="E37" s="49">
        <v>-0.1780192</v>
      </c>
      <c r="F37" s="49">
        <v>-0.151062</v>
      </c>
    </row>
    <row r="38" spans="1:7" ht="12.75">
      <c r="A38" t="s">
        <v>55</v>
      </c>
      <c r="B38" s="49">
        <v>2.388021E-05</v>
      </c>
      <c r="C38" s="49">
        <v>2.325875E-05</v>
      </c>
      <c r="D38" s="49">
        <v>-3.307912E-05</v>
      </c>
      <c r="E38" s="49">
        <v>2.46287E-05</v>
      </c>
      <c r="F38" s="49">
        <v>-4.930046E-05</v>
      </c>
      <c r="G38" s="49">
        <v>0.0002690409</v>
      </c>
    </row>
    <row r="39" spans="1:7" ht="12.75">
      <c r="A39" t="s">
        <v>56</v>
      </c>
      <c r="B39" s="49">
        <v>0.0002151348</v>
      </c>
      <c r="C39" s="49">
        <v>-8.854347E-05</v>
      </c>
      <c r="D39" s="49">
        <v>0</v>
      </c>
      <c r="E39" s="49">
        <v>-5.262049E-05</v>
      </c>
      <c r="F39" s="49">
        <v>3.452566E-05</v>
      </c>
      <c r="G39" s="49">
        <v>0.001059981</v>
      </c>
    </row>
    <row r="40" spans="2:5" ht="12.75">
      <c r="B40" t="s">
        <v>46</v>
      </c>
      <c r="C40" t="s">
        <v>47</v>
      </c>
      <c r="D40" t="s">
        <v>48</v>
      </c>
      <c r="E40">
        <v>3.11726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12.505</v>
      </c>
      <c r="C44">
        <v>12.505</v>
      </c>
      <c r="D44">
        <v>12.505</v>
      </c>
      <c r="E44">
        <v>12.505</v>
      </c>
      <c r="F44">
        <v>12.505</v>
      </c>
      <c r="J44">
        <v>12.505</v>
      </c>
    </row>
    <row r="50" spans="1:7" ht="12.75">
      <c r="A50" t="s">
        <v>58</v>
      </c>
      <c r="B50">
        <f>-0.017/(B7*B7+B22*B22)*(B21*B22+B6*B7)</f>
        <v>2.3880203357083E-05</v>
      </c>
      <c r="C50">
        <f>-0.017/(C7*C7+C22*C22)*(C21*C22+C6*C7)</f>
        <v>2.3258755563764874E-05</v>
      </c>
      <c r="D50">
        <f>-0.017/(D7*D7+D22*D22)*(D21*D22+D6*D7)</f>
        <v>-3.3079122307216356E-05</v>
      </c>
      <c r="E50">
        <f>-0.017/(E7*E7+E22*E22)*(E21*E22+E6*E7)</f>
        <v>2.4628697165970572E-05</v>
      </c>
      <c r="F50">
        <f>-0.017/(F7*F7+F22*F22)*(F21*F22+F6*F7)</f>
        <v>-4.930044973903582E-05</v>
      </c>
      <c r="G50">
        <f>(B50*B$4+C50*C$4+D50*D$4+E50*E$4+F50*F$4)/SUM(B$4:F$4)</f>
        <v>4.3505249722011827E-07</v>
      </c>
    </row>
    <row r="51" spans="1:7" ht="12.75">
      <c r="A51" t="s">
        <v>59</v>
      </c>
      <c r="B51">
        <f>-0.017/(B7*B7+B22*B22)*(B21*B7-B6*B22)</f>
        <v>0.00021513481116801366</v>
      </c>
      <c r="C51">
        <f>-0.017/(C7*C7+C22*C22)*(C21*C7-C6*C22)</f>
        <v>-8.854346856680815E-05</v>
      </c>
      <c r="D51">
        <f>-0.017/(D7*D7+D22*D22)*(D21*D7-D6*D22)</f>
        <v>-8.310334331739528E-06</v>
      </c>
      <c r="E51">
        <f>-0.017/(E7*E7+E22*E22)*(E21*E7-E6*E22)</f>
        <v>-5.2620483510494366E-05</v>
      </c>
      <c r="F51">
        <f>-0.017/(F7*F7+F22*F22)*(F21*F7-F6*F22)</f>
        <v>3.452565226754078E-05</v>
      </c>
      <c r="G51">
        <f>(B51*B$4+C51*C$4+D51*D$4+E51*E$4+F51*F$4)/SUM(B$4:F$4)</f>
        <v>-2.207592121421381E-07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9999.927682398456</v>
      </c>
      <c r="C62">
        <f>C7+(2/0.017)*(C8*C50-C23*C51)</f>
        <v>10000.000496536044</v>
      </c>
      <c r="D62">
        <f>D7+(2/0.017)*(D8*D50-D23*D51)</f>
        <v>10000.00652866575</v>
      </c>
      <c r="E62">
        <f>E7+(2/0.017)*(E8*E50-E23*E51)</f>
        <v>9999.984578898528</v>
      </c>
      <c r="F62">
        <f>F7+(2/0.017)*(F8*F50-F23*F51)</f>
        <v>10000.001667116432</v>
      </c>
    </row>
    <row r="63" spans="1:6" ht="12.75">
      <c r="A63" t="s">
        <v>67</v>
      </c>
      <c r="B63">
        <f>B8+(3/0.017)*(B9*B50-B24*B51)</f>
        <v>-2.7532942788291157</v>
      </c>
      <c r="C63">
        <f>C8+(3/0.017)*(C9*C50-C24*C51)</f>
        <v>-1.5449500206315399</v>
      </c>
      <c r="D63">
        <f>D8+(3/0.017)*(D9*D50-D24*D51)</f>
        <v>-1.8653259415452672</v>
      </c>
      <c r="E63">
        <f>E8+(3/0.017)*(E9*E50-E24*E51)</f>
        <v>-0.4512071063734121</v>
      </c>
      <c r="F63">
        <f>F8+(3/0.017)*(F9*F50-F24*F51)</f>
        <v>-3.3240525280170585</v>
      </c>
    </row>
    <row r="64" spans="1:6" ht="12.75">
      <c r="A64" t="s">
        <v>68</v>
      </c>
      <c r="B64">
        <f>B9+(4/0.017)*(B10*B50-B25*B51)</f>
        <v>-0.4482655988657026</v>
      </c>
      <c r="C64">
        <f>C9+(4/0.017)*(C10*C50-C25*C51)</f>
        <v>-0.12170467094502146</v>
      </c>
      <c r="D64">
        <f>D9+(4/0.017)*(D10*D50-D25*D51)</f>
        <v>-0.1045846235654233</v>
      </c>
      <c r="E64">
        <f>E9+(4/0.017)*(E10*E50-E25*E51)</f>
        <v>-0.4832687377269964</v>
      </c>
      <c r="F64">
        <f>F9+(4/0.017)*(F10*F50-F25*F51)</f>
        <v>-1.6783709514262783</v>
      </c>
    </row>
    <row r="65" spans="1:6" ht="12.75">
      <c r="A65" t="s">
        <v>69</v>
      </c>
      <c r="B65">
        <f>B10+(5/0.017)*(B11*B50-B26*B51)</f>
        <v>0.7933374441292933</v>
      </c>
      <c r="C65">
        <f>C10+(5/0.017)*(C11*C50-C26*C51)</f>
        <v>0.8390687422944415</v>
      </c>
      <c r="D65">
        <f>D10+(5/0.017)*(D11*D50-D26*D51)</f>
        <v>0.5059740724115127</v>
      </c>
      <c r="E65">
        <f>E10+(5/0.017)*(E11*E50-E26*E51)</f>
        <v>0.05890620519847388</v>
      </c>
      <c r="F65">
        <f>F10+(5/0.017)*(F11*F50-F26*F51)</f>
        <v>-0.31694422094089897</v>
      </c>
    </row>
    <row r="66" spans="1:6" ht="12.75">
      <c r="A66" t="s">
        <v>70</v>
      </c>
      <c r="B66">
        <f>B11+(6/0.017)*(B12*B50-B27*B51)</f>
        <v>3.1437092256125765</v>
      </c>
      <c r="C66">
        <f>C11+(6/0.017)*(C12*C50-C27*C51)</f>
        <v>1.4693228491854395</v>
      </c>
      <c r="D66">
        <f>D11+(6/0.017)*(D12*D50-D27*D51)</f>
        <v>2.141809570720562</v>
      </c>
      <c r="E66">
        <f>E11+(6/0.017)*(E12*E50-E27*E51)</f>
        <v>1.2116637341162066</v>
      </c>
      <c r="F66">
        <f>F11+(6/0.017)*(F12*F50-F27*F51)</f>
        <v>13.871953292758262</v>
      </c>
    </row>
    <row r="67" spans="1:6" ht="12.75">
      <c r="A67" t="s">
        <v>71</v>
      </c>
      <c r="B67">
        <f>B12+(7/0.017)*(B13*B50-B28*B51)</f>
        <v>-0.49462955471390846</v>
      </c>
      <c r="C67">
        <f>C12+(7/0.017)*(C13*C50-C28*C51)</f>
        <v>0.032256178239093776</v>
      </c>
      <c r="D67">
        <f>D12+(7/0.017)*(D13*D50-D28*D51)</f>
        <v>0.11499607564449277</v>
      </c>
      <c r="E67">
        <f>E12+(7/0.017)*(E13*E50-E28*E51)</f>
        <v>0.4197331911957287</v>
      </c>
      <c r="F67">
        <f>F12+(7/0.017)*(F13*F50-F28*F51)</f>
        <v>-0.18361988385822023</v>
      </c>
    </row>
    <row r="68" spans="1:6" ht="12.75">
      <c r="A68" t="s">
        <v>72</v>
      </c>
      <c r="B68">
        <f>B13+(8/0.017)*(B14*B50-B29*B51)</f>
        <v>-0.00819989571012025</v>
      </c>
      <c r="C68">
        <f>C13+(8/0.017)*(C14*C50-C29*C51)</f>
        <v>-0.03348217123142101</v>
      </c>
      <c r="D68">
        <f>D13+(8/0.017)*(D14*D50-D29*D51)</f>
        <v>0.017197169703545297</v>
      </c>
      <c r="E68">
        <f>E13+(8/0.017)*(E14*E50-E29*E51)</f>
        <v>-0.14126335798100992</v>
      </c>
      <c r="F68">
        <f>F13+(8/0.017)*(F14*F50-F29*F51)</f>
        <v>-0.2189202971287001</v>
      </c>
    </row>
    <row r="69" spans="1:6" ht="12.75">
      <c r="A69" t="s">
        <v>73</v>
      </c>
      <c r="B69">
        <f>B14+(9/0.017)*(B15*B50-B30*B51)</f>
        <v>0.07188369790693214</v>
      </c>
      <c r="C69">
        <f>C14+(9/0.017)*(C15*C50-C30*C51)</f>
        <v>-0.036723700763353836</v>
      </c>
      <c r="D69">
        <f>D14+(9/0.017)*(D15*D50-D30*D51)</f>
        <v>-0.09417118076371922</v>
      </c>
      <c r="E69">
        <f>E14+(9/0.017)*(E15*E50-E30*E51)</f>
        <v>-0.13573651617398708</v>
      </c>
      <c r="F69">
        <f>F14+(9/0.017)*(F15*F50-F30*F51)</f>
        <v>0.005260753998264377</v>
      </c>
    </row>
    <row r="70" spans="1:6" ht="12.75">
      <c r="A70" t="s">
        <v>74</v>
      </c>
      <c r="B70">
        <f>B15+(10/0.017)*(B16*B50-B31*B51)</f>
        <v>-0.3862288227158517</v>
      </c>
      <c r="C70">
        <f>C15+(10/0.017)*(C16*C50-C31*C51)</f>
        <v>-0.25275073111522467</v>
      </c>
      <c r="D70">
        <f>D15+(10/0.017)*(D16*D50-D31*D51)</f>
        <v>-0.1804291406113048</v>
      </c>
      <c r="E70">
        <f>E15+(10/0.017)*(E16*E50-E31*E51)</f>
        <v>-0.22463711916437934</v>
      </c>
      <c r="F70">
        <f>F15+(10/0.017)*(F16*F50-F31*F51)</f>
        <v>-0.33018600574926177</v>
      </c>
    </row>
    <row r="71" spans="1:6" ht="12.75">
      <c r="A71" t="s">
        <v>75</v>
      </c>
      <c r="B71">
        <f>B16+(11/0.017)*(B17*B50-B32*B51)</f>
        <v>-0.0695967588629465</v>
      </c>
      <c r="C71">
        <f>C16+(11/0.017)*(C17*C50-C32*C51)</f>
        <v>0.02673103524815622</v>
      </c>
      <c r="D71">
        <f>D16+(11/0.017)*(D17*D50-D32*D51)</f>
        <v>0.04836328948196293</v>
      </c>
      <c r="E71">
        <f>E16+(11/0.017)*(E17*E50-E32*E51)</f>
        <v>0.06101394928291458</v>
      </c>
      <c r="F71">
        <f>F16+(11/0.017)*(F17*F50-F32*F51)</f>
        <v>-0.012062026248933187</v>
      </c>
    </row>
    <row r="72" spans="1:6" ht="12.75">
      <c r="A72" t="s">
        <v>76</v>
      </c>
      <c r="B72">
        <f>B17+(12/0.017)*(B18*B50-B33*B51)</f>
        <v>-0.06091695793859994</v>
      </c>
      <c r="C72">
        <f>C17+(12/0.017)*(C18*C50-C33*C51)</f>
        <v>-0.020062965959679158</v>
      </c>
      <c r="D72">
        <f>D17+(12/0.017)*(D18*D50-D33*D51)</f>
        <v>-0.0401383416460316</v>
      </c>
      <c r="E72">
        <f>E17+(12/0.017)*(E18*E50-E33*E51)</f>
        <v>-0.031103745830601895</v>
      </c>
      <c r="F72">
        <f>F17+(12/0.017)*(F18*F50-F33*F51)</f>
        <v>-0.03769420646801368</v>
      </c>
    </row>
    <row r="73" spans="1:6" ht="12.75">
      <c r="A73" t="s">
        <v>77</v>
      </c>
      <c r="B73">
        <f>B18+(13/0.017)*(B19*B50-B34*B51)</f>
        <v>0.016587810915038553</v>
      </c>
      <c r="C73">
        <f>C18+(13/0.017)*(C19*C50-C34*C51)</f>
        <v>0.0038005399420476278</v>
      </c>
      <c r="D73">
        <f>D18+(13/0.017)*(D19*D50-D34*D51)</f>
        <v>0.005040630745576589</v>
      </c>
      <c r="E73">
        <f>E18+(13/0.017)*(E19*E50-E34*E51)</f>
        <v>0.012858626556655404</v>
      </c>
      <c r="F73">
        <f>F18+(13/0.017)*(F19*F50-F34*F51)</f>
        <v>0.012198322527916795</v>
      </c>
    </row>
    <row r="74" spans="1:6" ht="12.75">
      <c r="A74" t="s">
        <v>78</v>
      </c>
      <c r="B74">
        <f>B19+(14/0.017)*(B20*B50-B35*B51)</f>
        <v>-0.200052992273292</v>
      </c>
      <c r="C74">
        <f>C19+(14/0.017)*(C20*C50-C35*C51)</f>
        <v>-0.18803782902633207</v>
      </c>
      <c r="D74">
        <f>D19+(14/0.017)*(D20*D50-D35*D51)</f>
        <v>-0.1986507477448551</v>
      </c>
      <c r="E74">
        <f>E19+(14/0.017)*(E20*E50-E35*E51)</f>
        <v>-0.17524670060681197</v>
      </c>
      <c r="F74">
        <f>F19+(14/0.017)*(F20*F50-F35*F51)</f>
        <v>-0.15533085387062595</v>
      </c>
    </row>
    <row r="75" spans="1:6" ht="12.75">
      <c r="A75" t="s">
        <v>79</v>
      </c>
      <c r="B75" s="49">
        <f>B20</f>
        <v>-0.00727651</v>
      </c>
      <c r="C75" s="49">
        <f>C20</f>
        <v>-0.001166331</v>
      </c>
      <c r="D75" s="49">
        <f>D20</f>
        <v>0.003877211</v>
      </c>
      <c r="E75" s="49">
        <f>E20</f>
        <v>-0.001089165</v>
      </c>
      <c r="F75" s="49">
        <f>F20</f>
        <v>-0.005180574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200.98342759096542</v>
      </c>
      <c r="C82">
        <f>C22+(2/0.017)*(C8*C51+C23*C50)</f>
        <v>85.1927620029848</v>
      </c>
      <c r="D82">
        <f>D22+(2/0.017)*(D8*D51+D23*D50)</f>
        <v>-14.361277470299976</v>
      </c>
      <c r="E82">
        <f>E22+(2/0.017)*(E8*E51+E23*E50)</f>
        <v>-79.97252489733866</v>
      </c>
      <c r="F82">
        <f>F22+(2/0.017)*(F8*F51+F23*F50)</f>
        <v>-203.54501223475597</v>
      </c>
    </row>
    <row r="83" spans="1:6" ht="12.75">
      <c r="A83" t="s">
        <v>82</v>
      </c>
      <c r="B83">
        <f>B23+(3/0.017)*(B9*B51+B24*B50)</f>
        <v>2.5452610964221276</v>
      </c>
      <c r="C83">
        <f>C23+(3/0.017)*(C9*C51+C24*C50)</f>
        <v>0.47344895296601563</v>
      </c>
      <c r="D83">
        <f>D23+(3/0.017)*(D9*D51+D24*D50)</f>
        <v>-0.7790213180224702</v>
      </c>
      <c r="E83">
        <f>E23+(3/0.017)*(E9*E51+E24*E50)</f>
        <v>-2.275959110397074</v>
      </c>
      <c r="F83">
        <f>F23+(3/0.017)*(F9*F51+F24*F50)</f>
        <v>4.388264784263088</v>
      </c>
    </row>
    <row r="84" spans="1:6" ht="12.75">
      <c r="A84" t="s">
        <v>83</v>
      </c>
      <c r="B84">
        <f>B24+(4/0.017)*(B10*B51+B25*B50)</f>
        <v>1.271698812942484</v>
      </c>
      <c r="C84">
        <f>C24+(4/0.017)*(C10*C51+C25*C50)</f>
        <v>2.1867452971107553</v>
      </c>
      <c r="D84">
        <f>D24+(4/0.017)*(D10*D51+D25*D50)</f>
        <v>2.5385071504024057</v>
      </c>
      <c r="E84">
        <f>E24+(4/0.017)*(E10*E51+E25*E50)</f>
        <v>0.04551690075598503</v>
      </c>
      <c r="F84">
        <f>F24+(4/0.017)*(F10*F51+F25*F50)</f>
        <v>-2.366110375138858</v>
      </c>
    </row>
    <row r="85" spans="1:6" ht="12.75">
      <c r="A85" t="s">
        <v>84</v>
      </c>
      <c r="B85">
        <f>B25+(5/0.017)*(B11*B51+B26*B50)</f>
        <v>0.318915488991022</v>
      </c>
      <c r="C85">
        <f>C25+(5/0.017)*(C11*C51+C26*C50)</f>
        <v>0.05679924390648587</v>
      </c>
      <c r="D85">
        <f>D25+(5/0.017)*(D11*D51+D26*D50)</f>
        <v>-0.29980353114796565</v>
      </c>
      <c r="E85">
        <f>E25+(5/0.017)*(E11*E51+E26*E50)</f>
        <v>-0.4110827543018548</v>
      </c>
      <c r="F85">
        <f>F25+(5/0.017)*(F11*F51+F26*F50)</f>
        <v>-1.3517714835911998</v>
      </c>
    </row>
    <row r="86" spans="1:6" ht="12.75">
      <c r="A86" t="s">
        <v>85</v>
      </c>
      <c r="B86">
        <f>B26+(6/0.017)*(B12*B51+B27*B50)</f>
        <v>0.6090583621632507</v>
      </c>
      <c r="C86">
        <f>C26+(6/0.017)*(C12*C51+C27*C50)</f>
        <v>0.1713370597494415</v>
      </c>
      <c r="D86">
        <f>D26+(6/0.017)*(D12*D51+D27*D50)</f>
        <v>-0.30589633857555765</v>
      </c>
      <c r="E86">
        <f>E26+(6/0.017)*(E12*E51+E27*E50)</f>
        <v>1.1686882331896538</v>
      </c>
      <c r="F86">
        <f>F26+(6/0.017)*(F12*F51+F27*F50)</f>
        <v>1.3854898035920578</v>
      </c>
    </row>
    <row r="87" spans="1:6" ht="12.75">
      <c r="A87" t="s">
        <v>86</v>
      </c>
      <c r="B87">
        <f>B27+(7/0.017)*(B13*B51+B28*B50)</f>
        <v>0.2140550895124614</v>
      </c>
      <c r="C87">
        <f>C27+(7/0.017)*(C13*C51+C28*C50)</f>
        <v>0.33855953327166943</v>
      </c>
      <c r="D87">
        <f>D27+(7/0.017)*(D13*D51+D28*D50)</f>
        <v>0.11539354509022888</v>
      </c>
      <c r="E87">
        <f>E27+(7/0.017)*(E13*E51+E28*E50)</f>
        <v>0.2391397426511081</v>
      </c>
      <c r="F87">
        <f>F27+(7/0.017)*(F13*F51+F28*F50)</f>
        <v>0.24596379511459251</v>
      </c>
    </row>
    <row r="88" spans="1:6" ht="12.75">
      <c r="A88" t="s">
        <v>87</v>
      </c>
      <c r="B88">
        <f>B28+(8/0.017)*(B14*B51+B29*B50)</f>
        <v>0.05509619720365144</v>
      </c>
      <c r="C88">
        <f>C28+(8/0.017)*(C14*C51+C29*C50)</f>
        <v>-0.040251008350259763</v>
      </c>
      <c r="D88">
        <f>D28+(8/0.017)*(D14*D51+D29*D50)</f>
        <v>0.19099558044503895</v>
      </c>
      <c r="E88">
        <f>E28+(8/0.017)*(E14*E51+E29*E50)</f>
        <v>-0.08448098453246171</v>
      </c>
      <c r="F88">
        <f>F28+(8/0.017)*(F14*F51+F29*F50)</f>
        <v>-0.1773517072940487</v>
      </c>
    </row>
    <row r="89" spans="1:6" ht="12.75">
      <c r="A89" t="s">
        <v>88</v>
      </c>
      <c r="B89">
        <f>B29+(9/0.017)*(B15*B51+B30*B50)</f>
        <v>0.1520884280336031</v>
      </c>
      <c r="C89">
        <f>C29+(9/0.017)*(C15*C51+C30*C50)</f>
        <v>-0.01511732838740883</v>
      </c>
      <c r="D89">
        <f>D29+(9/0.017)*(D15*D51+D30*D50)</f>
        <v>-0.10942499633998809</v>
      </c>
      <c r="E89">
        <f>E29+(9/0.017)*(E15*E51+E30*E50)</f>
        <v>0.08500780319174638</v>
      </c>
      <c r="F89">
        <f>F29+(9/0.017)*(F15*F51+F30*F50)</f>
        <v>0.10104953739410248</v>
      </c>
    </row>
    <row r="90" spans="1:6" ht="12.75">
      <c r="A90" t="s">
        <v>89</v>
      </c>
      <c r="B90">
        <f>B30+(10/0.017)*(B16*B51+B31*B50)</f>
        <v>0.010553816883449916</v>
      </c>
      <c r="C90">
        <f>C30+(10/0.017)*(C16*C51+C31*C50)</f>
        <v>0.015561491098519682</v>
      </c>
      <c r="D90">
        <f>D30+(10/0.017)*(D16*D51+D31*D50)</f>
        <v>-0.015164078801842685</v>
      </c>
      <c r="E90">
        <f>E30+(10/0.017)*(E16*E51+E31*E50)</f>
        <v>0.09580420611910076</v>
      </c>
      <c r="F90">
        <f>F30+(10/0.017)*(F16*F51+F31*F50)</f>
        <v>0.37755725851341787</v>
      </c>
    </row>
    <row r="91" spans="1:6" ht="12.75">
      <c r="A91" t="s">
        <v>90</v>
      </c>
      <c r="B91">
        <f>B31+(11/0.017)*(B17*B51+B32*B50)</f>
        <v>-0.0013553244362992777</v>
      </c>
      <c r="C91">
        <f>C31+(11/0.017)*(C17*C51+C32*C50)</f>
        <v>-0.0035938572531246872</v>
      </c>
      <c r="D91">
        <f>D31+(11/0.017)*(D17*D51+D32*D50)</f>
        <v>-0.02810336148346968</v>
      </c>
      <c r="E91">
        <f>E31+(11/0.017)*(E17*E51+E32*E50)</f>
        <v>0.04274344610358428</v>
      </c>
      <c r="F91">
        <f>F31+(11/0.017)*(F17*F51+F32*F50)</f>
        <v>0.03839992391215649</v>
      </c>
    </row>
    <row r="92" spans="1:6" ht="12.75">
      <c r="A92" t="s">
        <v>91</v>
      </c>
      <c r="B92">
        <f>B32+(12/0.017)*(B18*B51+B33*B50)</f>
        <v>0.020976210456779942</v>
      </c>
      <c r="C92">
        <f>C32+(12/0.017)*(C18*C51+C33*C50)</f>
        <v>-0.008815972039624127</v>
      </c>
      <c r="D92">
        <f>D32+(12/0.017)*(D18*D51+D33*D50)</f>
        <v>0.028434900914590146</v>
      </c>
      <c r="E92">
        <f>E32+(12/0.017)*(E18*E51+E33*E50)</f>
        <v>0.009067991729366816</v>
      </c>
      <c r="F92">
        <f>F32+(12/0.017)*(F18*F51+F33*F50)</f>
        <v>0.004991454140406025</v>
      </c>
    </row>
    <row r="93" spans="1:6" ht="12.75">
      <c r="A93" t="s">
        <v>92</v>
      </c>
      <c r="B93">
        <f>B33+(13/0.017)*(B19*B51+B34*B50)</f>
        <v>0.13382250624539493</v>
      </c>
      <c r="C93">
        <f>C33+(13/0.017)*(C19*C51+C34*C50)</f>
        <v>0.1069478482352178</v>
      </c>
      <c r="D93">
        <f>D33+(13/0.017)*(D19*D51+D34*D50)</f>
        <v>0.09866347697038035</v>
      </c>
      <c r="E93">
        <f>E33+(13/0.017)*(E19*E51+E34*E50)</f>
        <v>0.11635824559985558</v>
      </c>
      <c r="F93">
        <f>F33+(13/0.017)*(F19*F51+F34*F50)</f>
        <v>0.09389516295958589</v>
      </c>
    </row>
    <row r="94" spans="1:6" ht="12.75">
      <c r="A94" t="s">
        <v>93</v>
      </c>
      <c r="B94">
        <f>B34+(14/0.017)*(B20*B51+B35*B50)</f>
        <v>-0.03035742305932761</v>
      </c>
      <c r="C94">
        <f>C34+(14/0.017)*(C20*C51+C35*C50)</f>
        <v>-0.015398547985120097</v>
      </c>
      <c r="D94">
        <f>D34+(14/0.017)*(D20*D51+D35*D50)</f>
        <v>-0.011655966971090639</v>
      </c>
      <c r="E94">
        <f>E34+(14/0.017)*(E20*E51+E35*E50)</f>
        <v>0.013553047087126756</v>
      </c>
      <c r="F94">
        <f>F34+(14/0.017)*(F20*F51+F35*F50)</f>
        <v>-0.006800601791458784</v>
      </c>
    </row>
    <row r="95" spans="1:6" ht="12.75">
      <c r="A95" t="s">
        <v>94</v>
      </c>
      <c r="B95" s="49">
        <f>B35</f>
        <v>-0.00321391</v>
      </c>
      <c r="C95" s="49">
        <f>C35</f>
        <v>-0.006799251</v>
      </c>
      <c r="D95" s="49">
        <f>D35</f>
        <v>-0.005366342</v>
      </c>
      <c r="E95" s="49">
        <f>E35</f>
        <v>-0.004638558</v>
      </c>
      <c r="F95" s="49">
        <f>F35</f>
        <v>-0.001185701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-2.7533141901369684</v>
      </c>
      <c r="C103">
        <f>C63*10000/C62</f>
        <v>-1.5449499439192065</v>
      </c>
      <c r="D103">
        <f>D63*10000/D62</f>
        <v>-1.8653247237371033</v>
      </c>
      <c r="E103">
        <f>E63*10000/E62</f>
        <v>-0.45120780218554235</v>
      </c>
      <c r="F103">
        <f>F63*10000/F62</f>
        <v>-3.324051973858892</v>
      </c>
      <c r="G103">
        <f>AVERAGE(C103:E103)</f>
        <v>-1.2871608232806173</v>
      </c>
      <c r="H103">
        <f>STDEV(C103:E103)</f>
        <v>0.7414668502329207</v>
      </c>
      <c r="I103">
        <f>(B103*B4+C103*C4+D103*D4+E103*E4+F103*F4)/SUM(B4:F4)</f>
        <v>-1.771400666583729</v>
      </c>
      <c r="K103">
        <f>(LN(H103)+LN(H123))/2-LN(K114*K115^3)</f>
        <v>-3.8683351051700448</v>
      </c>
    </row>
    <row r="104" spans="1:11" ht="12.75">
      <c r="A104" t="s">
        <v>68</v>
      </c>
      <c r="B104">
        <f>B64*10000/B62</f>
        <v>-0.44826884063844274</v>
      </c>
      <c r="C104">
        <f>C64*10000/C62</f>
        <v>-0.12170466490194617</v>
      </c>
      <c r="D104">
        <f>D64*10000/D62</f>
        <v>-0.10458455528566289</v>
      </c>
      <c r="E104">
        <f>E64*10000/E62</f>
        <v>-0.4832694829817699</v>
      </c>
      <c r="F104">
        <f>F64*10000/F62</f>
        <v>-1.6783706716223459</v>
      </c>
      <c r="G104">
        <f>AVERAGE(C104:E104)</f>
        <v>-0.23651956772312632</v>
      </c>
      <c r="H104">
        <f>STDEV(C104:E104)</f>
        <v>0.2138630754675272</v>
      </c>
      <c r="I104">
        <f>(B104*B4+C104*C4+D104*D4+E104*E4+F104*F4)/SUM(B4:F4)</f>
        <v>-0.4598347915307428</v>
      </c>
      <c r="K104">
        <f>(LN(H104)+LN(H124))/2-LN(K114*K115^4)</f>
        <v>-3.908656138765619</v>
      </c>
    </row>
    <row r="105" spans="1:11" ht="12.75">
      <c r="A105" t="s">
        <v>69</v>
      </c>
      <c r="B105">
        <f>B65*10000/B62</f>
        <v>0.7933431813969012</v>
      </c>
      <c r="C105">
        <f>C65*10000/C62</f>
        <v>0.8390687006316562</v>
      </c>
      <c r="D105">
        <f>D65*10000/D62</f>
        <v>0.5059737420781687</v>
      </c>
      <c r="E105">
        <f>E65*10000/E62</f>
        <v>0.05890629603847074</v>
      </c>
      <c r="F105">
        <f>F65*10000/F62</f>
        <v>-0.3169441681026159</v>
      </c>
      <c r="G105">
        <f>AVERAGE(C105:E105)</f>
        <v>0.46798291291609856</v>
      </c>
      <c r="H105">
        <f>STDEV(C105:E105)</f>
        <v>0.39146624594014684</v>
      </c>
      <c r="I105">
        <f>(B105*B4+C105*C4+D105*D4+E105*E4+F105*F4)/SUM(B4:F4)</f>
        <v>0.4101748206580944</v>
      </c>
      <c r="K105">
        <f>(LN(H105)+LN(H125))/2-LN(K114*K115^5)</f>
        <v>-3.86927526217735</v>
      </c>
    </row>
    <row r="106" spans="1:11" ht="12.75">
      <c r="A106" t="s">
        <v>70</v>
      </c>
      <c r="B106">
        <f>B66*10000/B62</f>
        <v>3.143731960328103</v>
      </c>
      <c r="C106">
        <f>C66*10000/C62</f>
        <v>1.4693227762282677</v>
      </c>
      <c r="D106">
        <f>D66*10000/D62</f>
        <v>2.1418081724055966</v>
      </c>
      <c r="E106">
        <f>E66*10000/E62</f>
        <v>1.2116656026380275</v>
      </c>
      <c r="F106">
        <f>F66*10000/F62</f>
        <v>13.87195098014252</v>
      </c>
      <c r="G106">
        <f>AVERAGE(C106:E106)</f>
        <v>1.6075988504239638</v>
      </c>
      <c r="H106">
        <f>STDEV(C106:E106)</f>
        <v>0.48024109002113197</v>
      </c>
      <c r="I106">
        <f>(B106*B4+C106*C4+D106*D4+E106*E4+F106*F4)/SUM(B4:F4)</f>
        <v>3.4685563575922855</v>
      </c>
      <c r="K106">
        <f>(LN(H106)+LN(H126))/2-LN(K114*K115^6)</f>
        <v>-2.6135717923622788</v>
      </c>
    </row>
    <row r="107" spans="1:11" ht="12.75">
      <c r="A107" t="s">
        <v>71</v>
      </c>
      <c r="B107">
        <f>B67*10000/B62</f>
        <v>-0.49463313178208185</v>
      </c>
      <c r="C107">
        <f>C67*10000/C62</f>
        <v>0.03225617663745834</v>
      </c>
      <c r="D107">
        <f>D67*10000/D62</f>
        <v>0.11499600056744774</v>
      </c>
      <c r="E107">
        <f>E67*10000/E62</f>
        <v>0.41973383847154017</v>
      </c>
      <c r="F107">
        <f>F67*10000/F62</f>
        <v>-0.18361985324665278</v>
      </c>
      <c r="G107">
        <f>AVERAGE(C107:E107)</f>
        <v>0.18899533855881542</v>
      </c>
      <c r="H107">
        <f>STDEV(C107:E107)</f>
        <v>0.20406288521549495</v>
      </c>
      <c r="I107">
        <f>(B107*B4+C107*C4+D107*D4+E107*E4+F107*F4)/SUM(B4:F4)</f>
        <v>0.0402982228924823</v>
      </c>
      <c r="K107">
        <f>(LN(H107)+LN(H127))/2-LN(K114*K115^7)</f>
        <v>-3.40346747266316</v>
      </c>
    </row>
    <row r="108" spans="1:9" ht="12.75">
      <c r="A108" t="s">
        <v>72</v>
      </c>
      <c r="B108">
        <f>B68*10000/B62</f>
        <v>-0.00819995501022816</v>
      </c>
      <c r="C108">
        <f>C68*10000/C62</f>
        <v>-0.03348216956891061</v>
      </c>
      <c r="D108">
        <f>D68*10000/D62</f>
        <v>0.01719715847609534</v>
      </c>
      <c r="E108">
        <f>E68*10000/E62</f>
        <v>-0.14126357582500365</v>
      </c>
      <c r="F108">
        <f>F68*10000/F62</f>
        <v>-0.2189202606321437</v>
      </c>
      <c r="G108">
        <f>AVERAGE(C108:E108)</f>
        <v>-0.052516195639272976</v>
      </c>
      <c r="H108">
        <f>STDEV(C108:E108)</f>
        <v>0.0809269528040337</v>
      </c>
      <c r="I108">
        <f>(B108*B4+C108*C4+D108*D4+E108*E4+F108*F4)/SUM(B4:F4)</f>
        <v>-0.06834755529909183</v>
      </c>
    </row>
    <row r="109" spans="1:9" ht="12.75">
      <c r="A109" t="s">
        <v>73</v>
      </c>
      <c r="B109">
        <f>B69*10000/B62</f>
        <v>0.07188421775635384</v>
      </c>
      <c r="C109">
        <f>C69*10000/C62</f>
        <v>-0.03672369893988982</v>
      </c>
      <c r="D109">
        <f>D69*10000/D62</f>
        <v>-0.09417111928254311</v>
      </c>
      <c r="E109">
        <f>E69*10000/E62</f>
        <v>-0.13573672549496882</v>
      </c>
      <c r="F109">
        <f>F69*10000/F62</f>
        <v>0.00526075312123558</v>
      </c>
      <c r="G109">
        <f>AVERAGE(C109:E109)</f>
        <v>-0.0888771812391339</v>
      </c>
      <c r="H109">
        <f>STDEV(C109:E109)</f>
        <v>0.049718348644185555</v>
      </c>
      <c r="I109">
        <f>(B109*B4+C109*C4+D109*D4+E109*E4+F109*F4)/SUM(B4:F4)</f>
        <v>-0.053036396386327705</v>
      </c>
    </row>
    <row r="110" spans="1:11" ht="12.75">
      <c r="A110" t="s">
        <v>74</v>
      </c>
      <c r="B110">
        <f>B70*10000/B62</f>
        <v>-0.38623161585026156</v>
      </c>
      <c r="C110">
        <f>C70*10000/C62</f>
        <v>-0.25275071856524045</v>
      </c>
      <c r="D110">
        <f>D70*10000/D62</f>
        <v>-0.18042902281522663</v>
      </c>
      <c r="E110">
        <f>E70*10000/E62</f>
        <v>-0.22463746558009445</v>
      </c>
      <c r="F110">
        <f>F70*10000/F62</f>
        <v>-0.3301859507034194</v>
      </c>
      <c r="G110">
        <f>AVERAGE(C110:E110)</f>
        <v>-0.2192724023201872</v>
      </c>
      <c r="H110">
        <f>STDEV(C110:E110)</f>
        <v>0.0364581245660894</v>
      </c>
      <c r="I110">
        <f>(B110*B4+C110*C4+D110*D4+E110*E4+F110*F4)/SUM(B4:F4)</f>
        <v>-0.2582558253826613</v>
      </c>
      <c r="K110">
        <f>EXP(AVERAGE(K103:K107))</f>
        <v>0.029227034639229606</v>
      </c>
    </row>
    <row r="111" spans="1:9" ht="12.75">
      <c r="A111" t="s">
        <v>75</v>
      </c>
      <c r="B111">
        <f>B71*10000/B62</f>
        <v>-0.06959726217365395</v>
      </c>
      <c r="C111">
        <f>C71*10000/C62</f>
        <v>0.02673103392086404</v>
      </c>
      <c r="D111">
        <f>D71*10000/D62</f>
        <v>0.048363257907208385</v>
      </c>
      <c r="E111">
        <f>E71*10000/E62</f>
        <v>0.061014043373289986</v>
      </c>
      <c r="F111">
        <f>F71*10000/F62</f>
        <v>-0.012062024238053306</v>
      </c>
      <c r="G111">
        <f>AVERAGE(C111:E111)</f>
        <v>0.045369445067120796</v>
      </c>
      <c r="H111">
        <f>STDEV(C111:E111)</f>
        <v>0.017336475154133463</v>
      </c>
      <c r="I111">
        <f>(B111*B4+C111*C4+D111*D4+E111*E4+F111*F4)/SUM(B4:F4)</f>
        <v>0.021059935980128713</v>
      </c>
    </row>
    <row r="112" spans="1:9" ht="12.75">
      <c r="A112" t="s">
        <v>76</v>
      </c>
      <c r="B112">
        <f>B72*10000/B62</f>
        <v>-0.06091739847861497</v>
      </c>
      <c r="C112">
        <f>C72*10000/C62</f>
        <v>-0.020062964963480635</v>
      </c>
      <c r="D112">
        <f>D72*10000/D62</f>
        <v>-0.040138315441067066</v>
      </c>
      <c r="E112">
        <f>E72*10000/E62</f>
        <v>-0.031103793796077927</v>
      </c>
      <c r="F112">
        <f>F72*10000/F62</f>
        <v>-0.03769420018395162</v>
      </c>
      <c r="G112">
        <f>AVERAGE(C112:E112)</f>
        <v>-0.030435024733541875</v>
      </c>
      <c r="H112">
        <f>STDEV(C112:E112)</f>
        <v>0.010054370355409452</v>
      </c>
      <c r="I112">
        <f>(B112*B4+C112*C4+D112*D4+E112*E4+F112*F4)/SUM(B4:F4)</f>
        <v>-0.03581441248227453</v>
      </c>
    </row>
    <row r="113" spans="1:9" ht="12.75">
      <c r="A113" t="s">
        <v>77</v>
      </c>
      <c r="B113">
        <f>B73*10000/B62</f>
        <v>0.0165879308749761</v>
      </c>
      <c r="C113">
        <f>C73*10000/C62</f>
        <v>0.0038005397533371304</v>
      </c>
      <c r="D113">
        <f>D73*10000/D62</f>
        <v>0.005040627454719407</v>
      </c>
      <c r="E113">
        <f>E73*10000/E62</f>
        <v>0.012858646386104474</v>
      </c>
      <c r="F113">
        <f>F73*10000/F62</f>
        <v>0.01219832049431474</v>
      </c>
      <c r="G113">
        <f>AVERAGE(C113:E113)</f>
        <v>0.00723327119805367</v>
      </c>
      <c r="H113">
        <f>STDEV(C113:E113)</f>
        <v>0.004911017092368251</v>
      </c>
      <c r="I113">
        <f>(B113*B4+C113*C4+D113*D4+E113*E4+F113*F4)/SUM(B4:F4)</f>
        <v>0.009250556173956623</v>
      </c>
    </row>
    <row r="114" spans="1:11" ht="12.75">
      <c r="A114" t="s">
        <v>78</v>
      </c>
      <c r="B114">
        <f>B74*10000/B62</f>
        <v>-0.20005443901901282</v>
      </c>
      <c r="C114">
        <f>C74*10000/C62</f>
        <v>-0.18803781968957656</v>
      </c>
      <c r="D114">
        <f>D74*10000/D62</f>
        <v>-0.19865061805250647</v>
      </c>
      <c r="E114">
        <f>E74*10000/E62</f>
        <v>-0.175246970856944</v>
      </c>
      <c r="F114">
        <f>F74*10000/F62</f>
        <v>-0.15533082797516837</v>
      </c>
      <c r="G114">
        <f>AVERAGE(C114:E114)</f>
        <v>-0.18731180286634233</v>
      </c>
      <c r="H114">
        <f>STDEV(C114:E114)</f>
        <v>0.011718703035502858</v>
      </c>
      <c r="I114">
        <f>(B114*B4+C114*C4+D114*D4+E114*E4+F114*F4)/SUM(B4:F4)</f>
        <v>-0.18488087806173148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-0.0072765626223556335</v>
      </c>
      <c r="C115">
        <f>C75*10000/C62</f>
        <v>-0.0011663309420874648</v>
      </c>
      <c r="D115">
        <f>D75*10000/D62</f>
        <v>0.0038772084687001868</v>
      </c>
      <c r="E115">
        <f>E75*10000/E62</f>
        <v>-0.0010891666796149888</v>
      </c>
      <c r="F115">
        <f>F75*10000/F62</f>
        <v>-0.0051805731363381395</v>
      </c>
      <c r="G115">
        <f>AVERAGE(C115:E115)</f>
        <v>0.0005405702823325777</v>
      </c>
      <c r="H115">
        <f>STDEV(C115:E115)</f>
        <v>0.002889870995545584</v>
      </c>
      <c r="I115">
        <f>(B115*B4+C115*C4+D115*D4+E115*E4+F115*F4)/SUM(B4:F4)</f>
        <v>-0.0013554166538178726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200.98488106541993</v>
      </c>
      <c r="C122">
        <f>C82*10000/C62</f>
        <v>85.1927577728573</v>
      </c>
      <c r="D122">
        <f>D82*10000/D62</f>
        <v>-14.361268094308064</v>
      </c>
      <c r="E122">
        <f>E82*10000/E62</f>
        <v>-79.97264822397099</v>
      </c>
      <c r="F122">
        <f>F82*10000/F62</f>
        <v>-203.54497830143816</v>
      </c>
      <c r="G122">
        <f>AVERAGE(C122:E122)</f>
        <v>-3.0470528484739154</v>
      </c>
      <c r="H122">
        <f>STDEV(C122:E122)</f>
        <v>83.1619590587913</v>
      </c>
      <c r="I122">
        <f>(B122*B4+C122*C4+D122*D4+E122*E4+F122*F4)/SUM(B4:F4)</f>
        <v>-0.31348292366724506</v>
      </c>
    </row>
    <row r="123" spans="1:9" ht="12.75">
      <c r="A123" t="s">
        <v>82</v>
      </c>
      <c r="B123">
        <f>B83*10000/B62</f>
        <v>2.545279503273021</v>
      </c>
      <c r="C123">
        <f>C83*10000/C62</f>
        <v>0.4734489294575698</v>
      </c>
      <c r="D123">
        <f>D83*10000/D62</f>
        <v>-0.7790208094258225</v>
      </c>
      <c r="E123">
        <f>E83*10000/E62</f>
        <v>-2.275962620182125</v>
      </c>
      <c r="F123">
        <f>F83*10000/F62</f>
        <v>4.388264052688377</v>
      </c>
      <c r="G123">
        <f>AVERAGE(C123:E123)</f>
        <v>-0.8605115000501259</v>
      </c>
      <c r="H123">
        <f>STDEV(C123:E123)</f>
        <v>1.3765160793891429</v>
      </c>
      <c r="I123">
        <f>(B123*B4+C123*C4+D123*D4+E123*E4+F123*F4)/SUM(B4:F4)</f>
        <v>0.33361867887901925</v>
      </c>
    </row>
    <row r="124" spans="1:9" ht="12.75">
      <c r="A124" t="s">
        <v>83</v>
      </c>
      <c r="B124">
        <f>B84*10000/B62</f>
        <v>1.2717080096297961</v>
      </c>
      <c r="C124">
        <f>C84*10000/C62</f>
        <v>2.1867451885309745</v>
      </c>
      <c r="D124">
        <f>D84*10000/D62</f>
        <v>2.538505493097019</v>
      </c>
      <c r="E124">
        <f>E84*10000/E62</f>
        <v>0.0455169709481678</v>
      </c>
      <c r="F124">
        <f>F84*10000/F62</f>
        <v>-2.3661099806807755</v>
      </c>
      <c r="G124">
        <f>AVERAGE(C124:E124)</f>
        <v>1.590255884192054</v>
      </c>
      <c r="H124">
        <f>STDEV(C124:E124)</f>
        <v>1.3492952088162635</v>
      </c>
      <c r="I124">
        <f>(B124*B4+C124*C4+D124*D4+E124*E4+F124*F4)/SUM(B4:F4)</f>
        <v>1.0153951212931418</v>
      </c>
    </row>
    <row r="125" spans="1:9" ht="12.75">
      <c r="A125" t="s">
        <v>84</v>
      </c>
      <c r="B125">
        <f>B85*10000/B62</f>
        <v>0.3189177953280268</v>
      </c>
      <c r="C125">
        <f>C85*10000/C62</f>
        <v>0.05679924108619882</v>
      </c>
      <c r="D125">
        <f>D85*10000/D62</f>
        <v>-0.2998033354163889</v>
      </c>
      <c r="E125">
        <f>E85*10000/E62</f>
        <v>-0.4110833882377192</v>
      </c>
      <c r="F125">
        <f>F85*10000/F62</f>
        <v>-1.3517712582351922</v>
      </c>
      <c r="G125">
        <f>AVERAGE(C125:E125)</f>
        <v>-0.21802916085596977</v>
      </c>
      <c r="H125">
        <f>STDEV(C125:E125)</f>
        <v>0.24442544962532886</v>
      </c>
      <c r="I125">
        <f>(B125*B4+C125*C4+D125*D4+E125*E4+F125*F4)/SUM(B4:F4)</f>
        <v>-0.2918146841228553</v>
      </c>
    </row>
    <row r="126" spans="1:9" ht="12.75">
      <c r="A126" t="s">
        <v>85</v>
      </c>
      <c r="B126">
        <f>B86*10000/B62</f>
        <v>0.6090627667590989</v>
      </c>
      <c r="C126">
        <f>C86*10000/C62</f>
        <v>0.17133705124193935</v>
      </c>
      <c r="D126">
        <f>D86*10000/D62</f>
        <v>-0.30589613886619316</v>
      </c>
      <c r="E126">
        <f>E86*10000/E62</f>
        <v>1.1686900354384162</v>
      </c>
      <c r="F126">
        <f>F86*10000/F62</f>
        <v>1.3854895726148144</v>
      </c>
      <c r="G126">
        <f>AVERAGE(C126:E126)</f>
        <v>0.3447103159380542</v>
      </c>
      <c r="H126">
        <f>STDEV(C126:E126)</f>
        <v>0.7524259518690977</v>
      </c>
      <c r="I126">
        <f>(B126*B4+C126*C4+D126*D4+E126*E4+F126*F4)/SUM(B4:F4)</f>
        <v>0.5221124582294665</v>
      </c>
    </row>
    <row r="127" spans="1:9" ht="12.75">
      <c r="A127" t="s">
        <v>86</v>
      </c>
      <c r="B127">
        <f>B87*10000/B62</f>
        <v>0.21405663751872342</v>
      </c>
      <c r="C127">
        <f>C87*10000/C62</f>
        <v>0.33855951646096916</v>
      </c>
      <c r="D127">
        <f>D87*10000/D62</f>
        <v>0.1153934697536895</v>
      </c>
      <c r="E127">
        <f>E87*10000/E62</f>
        <v>0.23914011143150055</v>
      </c>
      <c r="F127">
        <f>F87*10000/F62</f>
        <v>0.2459637541095709</v>
      </c>
      <c r="G127">
        <f>AVERAGE(C127:E127)</f>
        <v>0.2310310325487197</v>
      </c>
      <c r="H127">
        <f>STDEV(C127:E127)</f>
        <v>0.11180379676461943</v>
      </c>
      <c r="I127">
        <f>(B127*B4+C127*C4+D127*D4+E127*E4+F127*F4)/SUM(B4:F4)</f>
        <v>0.2305850201442953</v>
      </c>
    </row>
    <row r="128" spans="1:9" ht="12.75">
      <c r="A128" t="s">
        <v>87</v>
      </c>
      <c r="B128">
        <f>B88*10000/B62</f>
        <v>0.0550965956490165</v>
      </c>
      <c r="C128">
        <f>C88*10000/C62</f>
        <v>-0.04025100635165222</v>
      </c>
      <c r="D128">
        <f>D88*10000/D62</f>
        <v>0.1909954557504899</v>
      </c>
      <c r="E128">
        <f>E88*10000/E62</f>
        <v>-0.08448111481164611</v>
      </c>
      <c r="F128">
        <f>F88*10000/F62</f>
        <v>-0.17735167772745908</v>
      </c>
      <c r="G128">
        <f>AVERAGE(C128:E128)</f>
        <v>0.022087778195730528</v>
      </c>
      <c r="H128">
        <f>STDEV(C128:E128)</f>
        <v>0.14794062415814876</v>
      </c>
      <c r="I128">
        <f>(B128*B4+C128*C4+D128*D4+E128*E4+F128*F4)/SUM(B4:F4)</f>
        <v>0.00019341668587842498</v>
      </c>
    </row>
    <row r="129" spans="1:9" ht="12.75">
      <c r="A129" t="s">
        <v>88</v>
      </c>
      <c r="B129">
        <f>B89*10000/B62</f>
        <v>0.15208952790859093</v>
      </c>
      <c r="C129">
        <f>C89*10000/C62</f>
        <v>-0.015117327636779023</v>
      </c>
      <c r="D129">
        <f>D89*10000/D62</f>
        <v>-0.10942492490011216</v>
      </c>
      <c r="E129">
        <f>E89*10000/E62</f>
        <v>0.08500793428334442</v>
      </c>
      <c r="F129">
        <f>F89*10000/F62</f>
        <v>0.10104952054797087</v>
      </c>
      <c r="G129">
        <f>AVERAGE(C129:E129)</f>
        <v>-0.013178106084515584</v>
      </c>
      <c r="H129">
        <f>STDEV(C129:E129)</f>
        <v>0.09723093446910318</v>
      </c>
      <c r="I129">
        <f>(B129*B4+C129*C4+D129*D4+E129*E4+F129*F4)/SUM(B4:F4)</f>
        <v>0.026010728235482564</v>
      </c>
    </row>
    <row r="130" spans="1:9" ht="12.75">
      <c r="A130" t="s">
        <v>89</v>
      </c>
      <c r="B130">
        <f>B90*10000/B62</f>
        <v>0.010553893206674282</v>
      </c>
      <c r="C130">
        <f>C90*10000/C62</f>
        <v>0.015561490325835597</v>
      </c>
      <c r="D130">
        <f>D90*10000/D62</f>
        <v>-0.01516406890172896</v>
      </c>
      <c r="E130">
        <f>E90*10000/E62</f>
        <v>0.095804353859967</v>
      </c>
      <c r="F130">
        <f>F90*10000/F62</f>
        <v>0.37755719557023737</v>
      </c>
      <c r="G130">
        <f>AVERAGE(C130:E130)</f>
        <v>0.03206725842802454</v>
      </c>
      <c r="H130">
        <f>STDEV(C130:E130)</f>
        <v>0.05729596842742995</v>
      </c>
      <c r="I130">
        <f>(B130*B4+C130*C4+D130*D4+E130*E4+F130*F4)/SUM(B4:F4)</f>
        <v>0.07512454481449014</v>
      </c>
    </row>
    <row r="131" spans="1:9" ht="12.75">
      <c r="A131" t="s">
        <v>90</v>
      </c>
      <c r="B131">
        <f>B91*10000/B62</f>
        <v>-0.001355334237751414</v>
      </c>
      <c r="C131">
        <f>C91*10000/C62</f>
        <v>-0.0035938570746767294</v>
      </c>
      <c r="D131">
        <f>D91*10000/D62</f>
        <v>-0.028103343135736304</v>
      </c>
      <c r="E131">
        <f>E91*10000/E62</f>
        <v>0.04274351201878789</v>
      </c>
      <c r="F131">
        <f>F91*10000/F62</f>
        <v>0.038399917510443145</v>
      </c>
      <c r="G131">
        <f>AVERAGE(C131:E131)</f>
        <v>0.0036821039361249522</v>
      </c>
      <c r="H131">
        <f>STDEV(C131:E131)</f>
        <v>0.03597949315644347</v>
      </c>
      <c r="I131">
        <f>(B131*B4+C131*C4+D131*D4+E131*E4+F131*F4)/SUM(B4:F4)</f>
        <v>0.007596249371222284</v>
      </c>
    </row>
    <row r="132" spans="1:9" ht="12.75">
      <c r="A132" t="s">
        <v>91</v>
      </c>
      <c r="B132">
        <f>B92*10000/B62</f>
        <v>0.02097636215279994</v>
      </c>
      <c r="C132">
        <f>C92*10000/C62</f>
        <v>-0.008815971601879361</v>
      </c>
      <c r="D132">
        <f>D92*10000/D62</f>
        <v>0.028434882350405893</v>
      </c>
      <c r="E132">
        <f>E92*10000/E62</f>
        <v>0.009068005713230442</v>
      </c>
      <c r="F132">
        <f>F92*10000/F62</f>
        <v>0.004991453308272642</v>
      </c>
      <c r="G132">
        <f>AVERAGE(C132:E132)</f>
        <v>0.009562305487252324</v>
      </c>
      <c r="H132">
        <f>STDEV(C132:E132)</f>
        <v>0.018630345655504355</v>
      </c>
      <c r="I132">
        <f>(B132*B4+C132*C4+D132*D4+E132*E4+F132*F4)/SUM(B4:F4)</f>
        <v>0.010600698112444764</v>
      </c>
    </row>
    <row r="133" spans="1:9" ht="12.75">
      <c r="A133" t="s">
        <v>92</v>
      </c>
      <c r="B133">
        <f>B93*10000/B62</f>
        <v>0.1338234740246621</v>
      </c>
      <c r="C133">
        <f>C93*10000/C62</f>
        <v>0.1069478429248719</v>
      </c>
      <c r="D133">
        <f>D93*10000/D62</f>
        <v>0.09866341255633612</v>
      </c>
      <c r="E133">
        <f>E93*10000/E62</f>
        <v>0.11635842503736354</v>
      </c>
      <c r="F133">
        <f>F93*10000/F62</f>
        <v>0.09389514730617159</v>
      </c>
      <c r="G133">
        <f>AVERAGE(C133:E133)</f>
        <v>0.10732322683952385</v>
      </c>
      <c r="H133">
        <f>STDEV(C133:E133)</f>
        <v>0.00885347680227757</v>
      </c>
      <c r="I133">
        <f>(B133*B4+C133*C4+D133*D4+E133*E4+F133*F4)/SUM(B4:F4)</f>
        <v>0.10936455319081859</v>
      </c>
    </row>
    <row r="134" spans="1:9" ht="12.75">
      <c r="A134" t="s">
        <v>93</v>
      </c>
      <c r="B134">
        <f>B94*10000/B62</f>
        <v>-0.030357642598517736</v>
      </c>
      <c r="C134">
        <f>C94*10000/C62</f>
        <v>-0.015398547220526726</v>
      </c>
      <c r="D134">
        <f>D94*10000/D62</f>
        <v>-0.011655959361304372</v>
      </c>
      <c r="E134">
        <f>E94*10000/E62</f>
        <v>0.013553067987450427</v>
      </c>
      <c r="F134">
        <f>F94*10000/F62</f>
        <v>-0.006800600657719474</v>
      </c>
      <c r="G134">
        <f>AVERAGE(C134:E134)</f>
        <v>-0.004500479531460223</v>
      </c>
      <c r="H134">
        <f>STDEV(C134:E134)</f>
        <v>0.01574641783022962</v>
      </c>
      <c r="I134">
        <f>(B134*B4+C134*C4+D134*D4+E134*E4+F134*F4)/SUM(B4:F4)</f>
        <v>-0.008548320645641245</v>
      </c>
    </row>
    <row r="135" spans="1:9" ht="12.75">
      <c r="A135" t="s">
        <v>94</v>
      </c>
      <c r="B135">
        <f>B95*10000/B62</f>
        <v>-0.003213933242394361</v>
      </c>
      <c r="C135">
        <f>C95*10000/C62</f>
        <v>-0.006799250662392697</v>
      </c>
      <c r="D135">
        <f>D95*10000/D62</f>
        <v>-0.005366338496496965</v>
      </c>
      <c r="E135">
        <f>E95*10000/E62</f>
        <v>-0.004638565153178391</v>
      </c>
      <c r="F135">
        <f>F95*10000/F62</f>
        <v>-0.0011857008023298708</v>
      </c>
      <c r="G135">
        <f>AVERAGE(C135:E135)</f>
        <v>-0.005601384770689351</v>
      </c>
      <c r="H135">
        <f>STDEV(C135:E135)</f>
        <v>0.0010993523232753707</v>
      </c>
      <c r="I135">
        <f>(B135*B4+C135*C4+D135*D4+E135*E4+F135*F4)/SUM(B4:F4)</f>
        <v>-0.004665940580705067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2004-08-27T08:52:16Z</cp:lastPrinted>
  <dcterms:created xsi:type="dcterms:W3CDTF">2004-08-27T08:52:16Z</dcterms:created>
  <dcterms:modified xsi:type="dcterms:W3CDTF">2004-08-27T15:13:15Z</dcterms:modified>
  <cp:category/>
  <cp:version/>
  <cp:contentType/>
  <cp:contentStatus/>
</cp:coreProperties>
</file>