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1"/>
  </bookViews>
  <sheets>
    <sheet name="Result_HCMQAP" sheetId="1" r:id="rId1"/>
    <sheet name="Result2_HCMQAP" sheetId="2" r:id="rId2"/>
  </sheets>
  <definedNames>
    <definedName name="_xlnm.Print_Area" localSheetId="0">'Result_HCMQAP'!$A$1:$G$63</definedName>
  </definedNames>
  <calcPr fullCalcOnLoad="1"/>
</workbook>
</file>

<file path=xl/sharedStrings.xml><?xml version="1.0" encoding="utf-8"?>
<sst xmlns="http://schemas.openxmlformats.org/spreadsheetml/2006/main" count="204" uniqueCount="98">
  <si>
    <t xml:space="preserve"> Tue 31/08/2004       07:35:59</t>
  </si>
  <si>
    <t>LISSNER</t>
  </si>
  <si>
    <t>HCMQAP313</t>
  </si>
  <si>
    <t>Aperture2</t>
  </si>
  <si>
    <t>taupe_quadrupole#6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</si>
  <si>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</si>
  <si>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</si>
  <si>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</si>
  <si>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</si>
  <si>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</si>
  <si>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</si>
  <si>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</si>
  <si>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</si>
  <si>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</si>
  <si>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</si>
  <si>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</si>
  <si>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</si>
  <si>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</si>
  <si>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</si>
  <si>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</si>
  <si>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</si>
  <si>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</si>
  <si>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</si>
  <si>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</si>
  <si>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</si>
  <si>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</si>
  <si>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</si>
  <si>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</si>
  <si>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</si>
  <si>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</si>
  <si>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</si>
  <si>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</si>
  <si>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</si>
  <si>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</si>
  <si>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</si>
  <si>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</si>
  <si>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</si>
  <si>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</si>
  <si>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</si>
  <si>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</si>
  <si>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</si>
  <si>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</si>
  <si>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</si>
  <si>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</si>
  <si>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</si>
  <si>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</si>
  <si>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</si>
  <si>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-0.003756*</t>
  </si>
  <si>
    <t>Long. Mag. (m)</t>
  </si>
  <si>
    <t>Number of measurement</t>
  </si>
  <si>
    <t>Mean real current</t>
  </si>
  <si>
    <t xml:space="preserve">* = Integral error  ! = Central error           Conclusion : CONTACT CEA           </t>
  </si>
  <si>
    <t>Duration : 31mn</t>
  </si>
  <si>
    <t>Dx moy(m)</t>
  </si>
  <si>
    <t>Dy moy(m)</t>
  </si>
  <si>
    <t>Dx moy (mm)</t>
  </si>
  <si>
    <t>Dy moy (mm)</t>
  </si>
  <si>
    <t>* = Integral error  ! = Central error           Conclusion : CONTACT CEA           Duration : 31mn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</si>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</sst>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#"/>
  </numFmts>
  <fonts count="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.75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1" fontId="1" fillId="0" borderId="8" xfId="0" applyNumberFormat="1" applyFont="1" applyBorder="1" applyAlignment="1">
      <alignment horizontal="left"/>
    </xf>
    <xf numFmtId="172" fontId="2" fillId="0" borderId="8" xfId="0" applyNumberFormat="1" applyFont="1" applyBorder="1" applyAlignment="1">
      <alignment horizontal="left"/>
    </xf>
    <xf numFmtId="172" fontId="1" fillId="0" borderId="9" xfId="0" applyNumberFormat="1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63339919"/>
        <c:axId val="33188360"/>
      </c:lineChart>
      <c:catAx>
        <c:axId val="6333991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3188360"/>
        <c:crosses val="autoZero"/>
        <c:auto val="1"/>
        <c:lblOffset val="100"/>
        <c:noMultiLvlLbl val="0"/>
      </c:catAx>
      <c:valAx>
        <c:axId val="331883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3339919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44</xdr:row>
      <xdr:rowOff>0</xdr:rowOff>
    </xdr:from>
    <xdr:to>
      <xdr:col>6</xdr:col>
      <xdr:colOff>647700</xdr:colOff>
      <xdr:row>62</xdr:row>
      <xdr:rowOff>28575</xdr:rowOff>
    </xdr:to>
    <xdr:graphicFrame>
      <xdr:nvGraphicFramePr>
        <xdr:cNvPr id="1" name="Chart 1"/>
        <xdr:cNvGraphicFramePr/>
      </xdr:nvGraphicFramePr>
      <xdr:xfrm>
        <a:off x="123825" y="6791325"/>
        <a:ext cx="55911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2">
        <v>-0.002258</v>
      </c>
      <c r="C4" s="13">
        <v>-0.003758</v>
      </c>
      <c r="D4" s="13">
        <v>-0.003754</v>
      </c>
      <c r="E4" s="13">
        <v>-0.003756</v>
      </c>
      <c r="F4" s="24">
        <v>-0.002086</v>
      </c>
      <c r="G4" s="34">
        <v>-0.011706</v>
      </c>
    </row>
    <row r="5" spans="1:7" ht="12.75" thickBot="1">
      <c r="A5" s="44" t="s">
        <v>13</v>
      </c>
      <c r="B5" s="45">
        <v>11.321918</v>
      </c>
      <c r="C5" s="46">
        <v>5.875797</v>
      </c>
      <c r="D5" s="46">
        <v>-0.213898</v>
      </c>
      <c r="E5" s="46">
        <v>-5.832257</v>
      </c>
      <c r="F5" s="47">
        <v>-12.089112</v>
      </c>
      <c r="G5" s="48">
        <v>6.073825</v>
      </c>
    </row>
    <row r="6" spans="1:7" ht="12.75" thickTop="1">
      <c r="A6" s="6" t="s">
        <v>14</v>
      </c>
      <c r="B6" s="39">
        <v>26.04447</v>
      </c>
      <c r="C6" s="40">
        <v>-59.874</v>
      </c>
      <c r="D6" s="40">
        <v>68.92126</v>
      </c>
      <c r="E6" s="40">
        <v>-54.46133</v>
      </c>
      <c r="F6" s="41">
        <v>53.77583</v>
      </c>
      <c r="G6" s="42">
        <v>0.01197571</v>
      </c>
    </row>
    <row r="7" spans="1:7" ht="12">
      <c r="A7" s="20" t="s">
        <v>15</v>
      </c>
      <c r="B7" s="30">
        <v>10000</v>
      </c>
      <c r="C7" s="15">
        <v>10000</v>
      </c>
      <c r="D7" s="15">
        <v>10000</v>
      </c>
      <c r="E7" s="15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-0.8506913</v>
      </c>
      <c r="C8" s="14">
        <v>-3.168582</v>
      </c>
      <c r="D8" s="14">
        <v>-1.75864</v>
      </c>
      <c r="E8" s="14">
        <v>-3.35934</v>
      </c>
      <c r="F8" s="25">
        <v>-1.705542</v>
      </c>
      <c r="G8" s="35">
        <v>-2.344708</v>
      </c>
    </row>
    <row r="9" spans="1:7" ht="12">
      <c r="A9" s="20" t="s">
        <v>17</v>
      </c>
      <c r="B9" s="29">
        <v>0.3515199</v>
      </c>
      <c r="C9" s="14">
        <v>0.07723831</v>
      </c>
      <c r="D9" s="14">
        <v>0.1612579</v>
      </c>
      <c r="E9" s="14">
        <v>0.4094652</v>
      </c>
      <c r="F9" s="25">
        <v>-1.055033</v>
      </c>
      <c r="G9" s="35">
        <v>0.06570552</v>
      </c>
    </row>
    <row r="10" spans="1:7" ht="12">
      <c r="A10" s="20" t="s">
        <v>18</v>
      </c>
      <c r="B10" s="29">
        <v>0.1581917</v>
      </c>
      <c r="C10" s="14">
        <v>0.1016129</v>
      </c>
      <c r="D10" s="14">
        <v>0.8752309</v>
      </c>
      <c r="E10" s="14">
        <v>1.418035</v>
      </c>
      <c r="F10" s="25">
        <v>0.05826816</v>
      </c>
      <c r="G10" s="35">
        <v>0.6067743</v>
      </c>
    </row>
    <row r="11" spans="1:7" ht="12">
      <c r="A11" s="21" t="s">
        <v>19</v>
      </c>
      <c r="B11" s="31">
        <v>2.556072</v>
      </c>
      <c r="C11" s="16">
        <v>1.078249</v>
      </c>
      <c r="D11" s="16">
        <v>2.105232</v>
      </c>
      <c r="E11" s="16">
        <v>1.027941</v>
      </c>
      <c r="F11" s="27">
        <v>13.33969</v>
      </c>
      <c r="G11" s="37">
        <v>3.164781</v>
      </c>
    </row>
    <row r="12" spans="1:7" ht="12">
      <c r="A12" s="20" t="s">
        <v>20</v>
      </c>
      <c r="B12" s="29">
        <v>-0.08873558</v>
      </c>
      <c r="C12" s="14">
        <v>-0.1740504</v>
      </c>
      <c r="D12" s="14">
        <v>-0.06318876</v>
      </c>
      <c r="E12" s="14">
        <v>-0.08540493</v>
      </c>
      <c r="F12" s="25">
        <v>-0.1147419</v>
      </c>
      <c r="G12" s="35">
        <v>-0.1057874</v>
      </c>
    </row>
    <row r="13" spans="1:7" ht="12">
      <c r="A13" s="20" t="s">
        <v>21</v>
      </c>
      <c r="B13" s="29">
        <v>0.1500627</v>
      </c>
      <c r="C13" s="14">
        <v>0.06630555</v>
      </c>
      <c r="D13" s="14">
        <v>0.09258382</v>
      </c>
      <c r="E13" s="14">
        <v>0.1033642</v>
      </c>
      <c r="F13" s="25">
        <v>-0.1074919</v>
      </c>
      <c r="G13" s="35">
        <v>0.07041562</v>
      </c>
    </row>
    <row r="14" spans="1:7" ht="12">
      <c r="A14" s="20" t="s">
        <v>22</v>
      </c>
      <c r="B14" s="29">
        <v>0.03522951</v>
      </c>
      <c r="C14" s="14">
        <v>-0.01980608</v>
      </c>
      <c r="D14" s="14">
        <v>0.09065565</v>
      </c>
      <c r="E14" s="14">
        <v>0.2054501</v>
      </c>
      <c r="F14" s="25">
        <v>0.1063584</v>
      </c>
      <c r="G14" s="35">
        <v>0.08577293</v>
      </c>
    </row>
    <row r="15" spans="1:7" ht="12">
      <c r="A15" s="21" t="s">
        <v>23</v>
      </c>
      <c r="B15" s="31">
        <v>-0.3902621</v>
      </c>
      <c r="C15" s="16">
        <v>-0.1540639</v>
      </c>
      <c r="D15" s="16">
        <v>-0.09942333</v>
      </c>
      <c r="E15" s="16">
        <v>-0.1921701</v>
      </c>
      <c r="F15" s="27">
        <v>-0.3471443</v>
      </c>
      <c r="G15" s="37">
        <v>-0.2100728</v>
      </c>
    </row>
    <row r="16" spans="1:7" ht="12">
      <c r="A16" s="20" t="s">
        <v>24</v>
      </c>
      <c r="B16" s="29">
        <v>-0.02561424</v>
      </c>
      <c r="C16" s="14">
        <v>0.02298982</v>
      </c>
      <c r="D16" s="14">
        <v>-0.004338497</v>
      </c>
      <c r="E16" s="14">
        <v>0.003321621</v>
      </c>
      <c r="F16" s="25">
        <v>-0.04148399</v>
      </c>
      <c r="G16" s="35">
        <v>-0.003953708</v>
      </c>
    </row>
    <row r="17" spans="1:7" ht="12">
      <c r="A17" s="20" t="s">
        <v>25</v>
      </c>
      <c r="B17" s="29">
        <v>-0.05103494</v>
      </c>
      <c r="C17" s="14">
        <v>-0.02945705</v>
      </c>
      <c r="D17" s="14">
        <v>-0.04382752</v>
      </c>
      <c r="E17" s="14">
        <v>-0.02164336</v>
      </c>
      <c r="F17" s="25">
        <v>-0.0389117</v>
      </c>
      <c r="G17" s="35">
        <v>-0.0354218</v>
      </c>
    </row>
    <row r="18" spans="1:7" ht="12">
      <c r="A18" s="20" t="s">
        <v>26</v>
      </c>
      <c r="B18" s="29">
        <v>0.01357278</v>
      </c>
      <c r="C18" s="14">
        <v>0.03522925</v>
      </c>
      <c r="D18" s="14">
        <v>0.01291622</v>
      </c>
      <c r="E18" s="14">
        <v>0.0351128</v>
      </c>
      <c r="F18" s="25">
        <v>0.008611199</v>
      </c>
      <c r="G18" s="35">
        <v>0.02312661</v>
      </c>
    </row>
    <row r="19" spans="1:7" ht="12">
      <c r="A19" s="21" t="s">
        <v>27</v>
      </c>
      <c r="B19" s="31">
        <v>-0.198294</v>
      </c>
      <c r="C19" s="16">
        <v>-0.1834775</v>
      </c>
      <c r="D19" s="16">
        <v>-0.1965311</v>
      </c>
      <c r="E19" s="16">
        <v>-0.1736411</v>
      </c>
      <c r="F19" s="27">
        <v>-0.1558107</v>
      </c>
      <c r="G19" s="37">
        <v>-0.1826974</v>
      </c>
    </row>
    <row r="20" spans="1:7" ht="12.75" thickBot="1">
      <c r="A20" s="44" t="s">
        <v>28</v>
      </c>
      <c r="B20" s="45">
        <v>0.0009602855</v>
      </c>
      <c r="C20" s="46">
        <v>-0.002535313</v>
      </c>
      <c r="D20" s="46">
        <v>-0.003403918</v>
      </c>
      <c r="E20" s="46">
        <v>-0.00672123</v>
      </c>
      <c r="F20" s="47">
        <v>-0.000282362</v>
      </c>
      <c r="G20" s="48">
        <v>-0.002944113</v>
      </c>
    </row>
    <row r="21" spans="1:7" ht="12.75" thickTop="1">
      <c r="A21" s="6" t="s">
        <v>29</v>
      </c>
      <c r="B21" s="39">
        <v>-134.3111</v>
      </c>
      <c r="C21" s="40">
        <v>46.67718</v>
      </c>
      <c r="D21" s="40">
        <v>22.61</v>
      </c>
      <c r="E21" s="40">
        <v>40.56218</v>
      </c>
      <c r="F21" s="41">
        <v>-52.40998</v>
      </c>
      <c r="G21" s="43">
        <v>0.002990243</v>
      </c>
    </row>
    <row r="22" spans="1:7" ht="12">
      <c r="A22" s="20" t="s">
        <v>30</v>
      </c>
      <c r="B22" s="29">
        <v>226.4771</v>
      </c>
      <c r="C22" s="14">
        <v>117.5213</v>
      </c>
      <c r="D22" s="14">
        <v>-4.27796</v>
      </c>
      <c r="E22" s="14">
        <v>-116.6504</v>
      </c>
      <c r="F22" s="25">
        <v>-241.8294</v>
      </c>
      <c r="G22" s="36">
        <v>0</v>
      </c>
    </row>
    <row r="23" spans="1:7" ht="12">
      <c r="A23" s="20" t="s">
        <v>31</v>
      </c>
      <c r="B23" s="29">
        <v>-1.818728</v>
      </c>
      <c r="C23" s="14">
        <v>0.110469</v>
      </c>
      <c r="D23" s="14">
        <v>-1.308641</v>
      </c>
      <c r="E23" s="14">
        <v>-0.1761292</v>
      </c>
      <c r="F23" s="25">
        <v>6.989997</v>
      </c>
      <c r="G23" s="35">
        <v>0.3401242</v>
      </c>
    </row>
    <row r="24" spans="1:7" ht="12">
      <c r="A24" s="20" t="s">
        <v>32</v>
      </c>
      <c r="B24" s="29">
        <v>0.8407904</v>
      </c>
      <c r="C24" s="14">
        <v>0.6165514</v>
      </c>
      <c r="D24" s="14">
        <v>0.6000111</v>
      </c>
      <c r="E24" s="14">
        <v>1.215654</v>
      </c>
      <c r="F24" s="25">
        <v>2.640425</v>
      </c>
      <c r="G24" s="35">
        <v>1.059516</v>
      </c>
    </row>
    <row r="25" spans="1:7" ht="12">
      <c r="A25" s="20" t="s">
        <v>33</v>
      </c>
      <c r="B25" s="29">
        <v>-1.110583</v>
      </c>
      <c r="C25" s="14">
        <v>0.2632648</v>
      </c>
      <c r="D25" s="14">
        <v>-0.09862017</v>
      </c>
      <c r="E25" s="14">
        <v>0.1895268</v>
      </c>
      <c r="F25" s="25">
        <v>-1.011988</v>
      </c>
      <c r="G25" s="35">
        <v>-0.2105258</v>
      </c>
    </row>
    <row r="26" spans="1:7" ht="12">
      <c r="A26" s="21" t="s">
        <v>34</v>
      </c>
      <c r="B26" s="31">
        <v>1.1728</v>
      </c>
      <c r="C26" s="16">
        <v>1.261597</v>
      </c>
      <c r="D26" s="16">
        <v>1.252862</v>
      </c>
      <c r="E26" s="16">
        <v>0.953833</v>
      </c>
      <c r="F26" s="27">
        <v>1.055009</v>
      </c>
      <c r="G26" s="37">
        <v>1.145349</v>
      </c>
    </row>
    <row r="27" spans="1:7" ht="12">
      <c r="A27" s="20" t="s">
        <v>35</v>
      </c>
      <c r="B27" s="29">
        <v>-0.2364295</v>
      </c>
      <c r="C27" s="14">
        <v>-0.4460314</v>
      </c>
      <c r="D27" s="14">
        <v>-0.02389122</v>
      </c>
      <c r="E27" s="14">
        <v>-0.04283797</v>
      </c>
      <c r="F27" s="25">
        <v>0.4117475</v>
      </c>
      <c r="G27" s="35">
        <v>-0.1026158</v>
      </c>
    </row>
    <row r="28" spans="1:7" ht="12">
      <c r="A28" s="20" t="s">
        <v>36</v>
      </c>
      <c r="B28" s="29">
        <v>0.1582839</v>
      </c>
      <c r="C28" s="14">
        <v>0.02110366</v>
      </c>
      <c r="D28" s="14">
        <v>0.02476718</v>
      </c>
      <c r="E28" s="14">
        <v>0.33709</v>
      </c>
      <c r="F28" s="25">
        <v>0.2887611</v>
      </c>
      <c r="G28" s="35">
        <v>0.1536124</v>
      </c>
    </row>
    <row r="29" spans="1:7" ht="12">
      <c r="A29" s="20" t="s">
        <v>37</v>
      </c>
      <c r="B29" s="29">
        <v>-0.05564068</v>
      </c>
      <c r="C29" s="14">
        <v>-0.1546294</v>
      </c>
      <c r="D29" s="14">
        <v>0.009247027</v>
      </c>
      <c r="E29" s="14">
        <v>0.01236098</v>
      </c>
      <c r="F29" s="25">
        <v>-0.05591093</v>
      </c>
      <c r="G29" s="35">
        <v>-0.04752529</v>
      </c>
    </row>
    <row r="30" spans="1:7" ht="12">
      <c r="A30" s="21" t="s">
        <v>38</v>
      </c>
      <c r="B30" s="31">
        <v>0.07576871</v>
      </c>
      <c r="C30" s="16">
        <v>0.1035188</v>
      </c>
      <c r="D30" s="16">
        <v>0.1050069</v>
      </c>
      <c r="E30" s="16">
        <v>0.09946663</v>
      </c>
      <c r="F30" s="27">
        <v>0.404322</v>
      </c>
      <c r="G30" s="37">
        <v>0.1390357</v>
      </c>
    </row>
    <row r="31" spans="1:7" ht="12">
      <c r="A31" s="20" t="s">
        <v>39</v>
      </c>
      <c r="B31" s="29">
        <v>-0.008177232</v>
      </c>
      <c r="C31" s="14">
        <v>-0.08939876</v>
      </c>
      <c r="D31" s="14">
        <v>0.01124483</v>
      </c>
      <c r="E31" s="14">
        <v>0.004117099</v>
      </c>
      <c r="F31" s="25">
        <v>0.004011087</v>
      </c>
      <c r="G31" s="35">
        <v>-0.01847131</v>
      </c>
    </row>
    <row r="32" spans="1:7" ht="12">
      <c r="A32" s="20" t="s">
        <v>40</v>
      </c>
      <c r="B32" s="29">
        <v>0.02557001</v>
      </c>
      <c r="C32" s="14">
        <v>-0.005394529</v>
      </c>
      <c r="D32" s="14">
        <v>0.008874719</v>
      </c>
      <c r="E32" s="14">
        <v>0.05152048</v>
      </c>
      <c r="F32" s="25">
        <v>0.03305303</v>
      </c>
      <c r="G32" s="35">
        <v>0.02133701</v>
      </c>
    </row>
    <row r="33" spans="1:7" ht="12">
      <c r="A33" s="20" t="s">
        <v>41</v>
      </c>
      <c r="B33" s="29">
        <v>0.1483818</v>
      </c>
      <c r="C33" s="14">
        <v>0.05689515</v>
      </c>
      <c r="D33" s="14">
        <v>0.09873326</v>
      </c>
      <c r="E33" s="14">
        <v>0.08158195</v>
      </c>
      <c r="F33" s="25">
        <v>0.07121077</v>
      </c>
      <c r="G33" s="35">
        <v>0.08804619</v>
      </c>
    </row>
    <row r="34" spans="1:7" ht="12">
      <c r="A34" s="21" t="s">
        <v>42</v>
      </c>
      <c r="B34" s="31">
        <v>-0.02891613</v>
      </c>
      <c r="C34" s="16">
        <v>-0.009786401</v>
      </c>
      <c r="D34" s="16">
        <v>0.00859603</v>
      </c>
      <c r="E34" s="16">
        <v>0.01876757</v>
      </c>
      <c r="F34" s="27">
        <v>0.002904676</v>
      </c>
      <c r="G34" s="37">
        <v>0.000387125</v>
      </c>
    </row>
    <row r="35" spans="1:7" ht="12.75" thickBot="1">
      <c r="A35" s="22" t="s">
        <v>43</v>
      </c>
      <c r="B35" s="32">
        <v>-0.004137623</v>
      </c>
      <c r="C35" s="17">
        <v>-0.00247512</v>
      </c>
      <c r="D35" s="17">
        <v>-0.0002631407</v>
      </c>
      <c r="E35" s="17">
        <v>0.0006307088</v>
      </c>
      <c r="F35" s="28">
        <v>-0.007423558</v>
      </c>
      <c r="G35" s="38">
        <v>-0.00209828</v>
      </c>
    </row>
    <row r="36" spans="1:7" ht="12">
      <c r="A36" s="4" t="s">
        <v>44</v>
      </c>
      <c r="B36" s="3">
        <v>22.08557</v>
      </c>
      <c r="C36" s="3">
        <v>22.07642</v>
      </c>
      <c r="D36" s="3">
        <v>22.07336</v>
      </c>
      <c r="E36" s="3">
        <v>22.06421</v>
      </c>
      <c r="F36" s="3">
        <v>22.06116</v>
      </c>
      <c r="G36" s="3"/>
    </row>
    <row r="37" spans="1:6" ht="12">
      <c r="A37" s="4" t="s">
        <v>45</v>
      </c>
      <c r="B37" s="2">
        <v>-0.2944946</v>
      </c>
      <c r="C37" s="2">
        <v>-0.2451579</v>
      </c>
      <c r="D37" s="2">
        <v>-0.2166748</v>
      </c>
      <c r="E37" s="2">
        <v>-0.189209</v>
      </c>
      <c r="F37" s="2">
        <v>-0.1663208</v>
      </c>
    </row>
    <row r="38" spans="1:7" ht="12">
      <c r="A38" s="4" t="s">
        <v>53</v>
      </c>
      <c r="B38" s="2">
        <v>-3.908442E-05</v>
      </c>
      <c r="C38" s="2">
        <v>0.0001008393</v>
      </c>
      <c r="D38" s="2">
        <v>-0.0001171497</v>
      </c>
      <c r="E38" s="2">
        <v>9.337593E-05</v>
      </c>
      <c r="F38" s="2">
        <v>-9.351884E-05</v>
      </c>
      <c r="G38" s="2">
        <v>0.0002965622</v>
      </c>
    </row>
    <row r="39" spans="1:7" ht="12.75" thickBot="1">
      <c r="A39" s="4" t="s">
        <v>54</v>
      </c>
      <c r="B39" s="2">
        <v>0.000229214</v>
      </c>
      <c r="C39" s="2">
        <v>-8.053628E-05</v>
      </c>
      <c r="D39" s="2">
        <v>-3.848712E-05</v>
      </c>
      <c r="E39" s="2">
        <v>-6.786647E-05</v>
      </c>
      <c r="F39" s="2">
        <v>8.683541E-05</v>
      </c>
      <c r="G39" s="2">
        <v>0.0009756581</v>
      </c>
    </row>
    <row r="40" spans="2:5" ht="12.75" thickBot="1">
      <c r="B40" s="7" t="s">
        <v>46</v>
      </c>
      <c r="C40" s="8" t="s">
        <v>47</v>
      </c>
      <c r="D40" s="18" t="s">
        <v>48</v>
      </c>
      <c r="E40" s="9">
        <v>3.117137</v>
      </c>
    </row>
    <row r="41" spans="1:6" ht="12">
      <c r="A41" s="5" t="s">
        <v>51</v>
      </c>
      <c r="F41" s="1" t="s">
        <v>52</v>
      </c>
    </row>
    <row r="42" spans="1:6" ht="12">
      <c r="A42" s="4" t="s">
        <v>49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50</v>
      </c>
      <c r="B43" s="1">
        <v>12.505</v>
      </c>
      <c r="C43" s="1">
        <v>12.505</v>
      </c>
      <c r="D43" s="1">
        <v>12.505</v>
      </c>
      <c r="E43" s="1">
        <v>12.505</v>
      </c>
      <c r="F43" s="1">
        <v>12.505</v>
      </c>
      <c r="G43" s="1">
        <v>12.505</v>
      </c>
    </row>
  </sheetData>
  <printOptions/>
  <pageMargins left="0.708661417322835" right="0.708661417322835" top="0.590551181102362" bottom="0.590551181102362" header="0" footer="0.511811023622047"/>
  <pageSetup orientation="portrait" paperSize="9" r:id="rId2"/>
  <headerFooter alignWithMargins="0">
    <oddFooter>&amp;L&amp;F&amp;C&amp;J&amp;R&amp;A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80.28125" style="0" bestFit="1" customWidth="1"/>
    <col min="2" max="3" width="13.140625" style="0" bestFit="1" customWidth="1"/>
    <col min="4" max="4" width="13.7109375" style="0" bestFit="1" customWidth="1"/>
    <col min="5" max="5" width="17.8515625" style="0" bestFit="1" customWidth="1"/>
    <col min="6" max="7" width="13.14062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0.002258</v>
      </c>
      <c r="C4">
        <v>0.003758</v>
      </c>
      <c r="D4">
        <v>0.003754</v>
      </c>
      <c r="E4">
        <v>0.003756</v>
      </c>
      <c r="F4">
        <v>0.002086</v>
      </c>
      <c r="G4">
        <v>0.011706</v>
      </c>
    </row>
    <row r="5" spans="1:7" ht="12.75">
      <c r="A5" t="s">
        <v>13</v>
      </c>
      <c r="B5">
        <v>11.321918</v>
      </c>
      <c r="C5">
        <v>5.875797</v>
      </c>
      <c r="D5">
        <v>-0.213898</v>
      </c>
      <c r="E5">
        <v>-5.832257</v>
      </c>
      <c r="F5">
        <v>-12.089112</v>
      </c>
      <c r="G5">
        <v>6.073825</v>
      </c>
    </row>
    <row r="6" spans="1:7" ht="12.75">
      <c r="A6" t="s">
        <v>14</v>
      </c>
      <c r="B6" s="49">
        <v>26.04447</v>
      </c>
      <c r="C6" s="49">
        <v>-59.874</v>
      </c>
      <c r="D6" s="49">
        <v>68.92126</v>
      </c>
      <c r="E6" s="49">
        <v>-54.46133</v>
      </c>
      <c r="F6" s="49">
        <v>53.77583</v>
      </c>
      <c r="G6" s="49">
        <v>0.01197571</v>
      </c>
    </row>
    <row r="7" spans="1:7" ht="12.75">
      <c r="A7" t="s">
        <v>15</v>
      </c>
      <c r="B7" s="49">
        <v>10000</v>
      </c>
      <c r="C7" s="49">
        <v>10000</v>
      </c>
      <c r="D7" s="49">
        <v>10000</v>
      </c>
      <c r="E7" s="49">
        <v>10000</v>
      </c>
      <c r="F7" s="49">
        <v>10000</v>
      </c>
      <c r="G7" s="49">
        <v>10000</v>
      </c>
    </row>
    <row r="8" spans="1:7" ht="12.75">
      <c r="A8" t="s">
        <v>16</v>
      </c>
      <c r="B8" s="49">
        <v>-0.8506913</v>
      </c>
      <c r="C8" s="49">
        <v>-3.168582</v>
      </c>
      <c r="D8" s="49">
        <v>-1.75864</v>
      </c>
      <c r="E8" s="49">
        <v>-3.35934</v>
      </c>
      <c r="F8" s="49">
        <v>-1.705542</v>
      </c>
      <c r="G8" s="49">
        <v>-2.344708</v>
      </c>
    </row>
    <row r="9" spans="1:7" ht="12.75">
      <c r="A9" t="s">
        <v>17</v>
      </c>
      <c r="B9" s="49">
        <v>0.3515199</v>
      </c>
      <c r="C9" s="49">
        <v>0.07723831</v>
      </c>
      <c r="D9" s="49">
        <v>0.1612579</v>
      </c>
      <c r="E9" s="49">
        <v>0.4094652</v>
      </c>
      <c r="F9" s="49">
        <v>-1.055033</v>
      </c>
      <c r="G9" s="49">
        <v>0.06570552</v>
      </c>
    </row>
    <row r="10" spans="1:7" ht="12.75">
      <c r="A10" t="s">
        <v>18</v>
      </c>
      <c r="B10" s="49">
        <v>0.1581917</v>
      </c>
      <c r="C10" s="49">
        <v>0.1016129</v>
      </c>
      <c r="D10" s="49">
        <v>0.8752309</v>
      </c>
      <c r="E10" s="49">
        <v>1.418035</v>
      </c>
      <c r="F10" s="49">
        <v>0.05826816</v>
      </c>
      <c r="G10" s="49">
        <v>0.6067743</v>
      </c>
    </row>
    <row r="11" spans="1:7" ht="12.75">
      <c r="A11" t="s">
        <v>19</v>
      </c>
      <c r="B11" s="49">
        <v>2.556072</v>
      </c>
      <c r="C11" s="49">
        <v>1.078249</v>
      </c>
      <c r="D11" s="49">
        <v>2.105232</v>
      </c>
      <c r="E11" s="49">
        <v>1.027941</v>
      </c>
      <c r="F11" s="49">
        <v>13.33969</v>
      </c>
      <c r="G11" s="49">
        <v>3.164781</v>
      </c>
    </row>
    <row r="12" spans="1:7" ht="12.75">
      <c r="A12" t="s">
        <v>20</v>
      </c>
      <c r="B12" s="49">
        <v>-0.08873558</v>
      </c>
      <c r="C12" s="49">
        <v>-0.1740504</v>
      </c>
      <c r="D12" s="49">
        <v>-0.06318876</v>
      </c>
      <c r="E12" s="49">
        <v>-0.08540493</v>
      </c>
      <c r="F12" s="49">
        <v>-0.1147419</v>
      </c>
      <c r="G12" s="49">
        <v>-0.1057874</v>
      </c>
    </row>
    <row r="13" spans="1:7" ht="12.75">
      <c r="A13" t="s">
        <v>21</v>
      </c>
      <c r="B13" s="49">
        <v>0.1500627</v>
      </c>
      <c r="C13" s="49">
        <v>0.06630555</v>
      </c>
      <c r="D13" s="49">
        <v>0.09258382</v>
      </c>
      <c r="E13" s="49">
        <v>0.1033642</v>
      </c>
      <c r="F13" s="49">
        <v>-0.1074919</v>
      </c>
      <c r="G13" s="49">
        <v>0.07041562</v>
      </c>
    </row>
    <row r="14" spans="1:7" ht="12.75">
      <c r="A14" t="s">
        <v>22</v>
      </c>
      <c r="B14" s="49">
        <v>0.03522951</v>
      </c>
      <c r="C14" s="49">
        <v>-0.01980608</v>
      </c>
      <c r="D14" s="49">
        <v>0.09065565</v>
      </c>
      <c r="E14" s="49">
        <v>0.2054501</v>
      </c>
      <c r="F14" s="49">
        <v>0.1063584</v>
      </c>
      <c r="G14" s="49">
        <v>0.08577293</v>
      </c>
    </row>
    <row r="15" spans="1:7" ht="12.75">
      <c r="A15" t="s">
        <v>23</v>
      </c>
      <c r="B15" s="49">
        <v>-0.3902621</v>
      </c>
      <c r="C15" s="49">
        <v>-0.1540639</v>
      </c>
      <c r="D15" s="49">
        <v>-0.09942333</v>
      </c>
      <c r="E15" s="49">
        <v>-0.1921701</v>
      </c>
      <c r="F15" s="49">
        <v>-0.3471443</v>
      </c>
      <c r="G15" s="49">
        <v>-0.2100728</v>
      </c>
    </row>
    <row r="16" spans="1:7" ht="12.75">
      <c r="A16" t="s">
        <v>24</v>
      </c>
      <c r="B16" s="49">
        <v>-0.02561424</v>
      </c>
      <c r="C16" s="49">
        <v>0.02298982</v>
      </c>
      <c r="D16" s="49">
        <v>-0.004338497</v>
      </c>
      <c r="E16" s="49">
        <v>0.003321621</v>
      </c>
      <c r="F16" s="49">
        <v>-0.04148399</v>
      </c>
      <c r="G16" s="49">
        <v>-0.003953708</v>
      </c>
    </row>
    <row r="17" spans="1:7" ht="12.75">
      <c r="A17" t="s">
        <v>25</v>
      </c>
      <c r="B17" s="49">
        <v>-0.05103494</v>
      </c>
      <c r="C17" s="49">
        <v>-0.02945705</v>
      </c>
      <c r="D17" s="49">
        <v>-0.04382752</v>
      </c>
      <c r="E17" s="49">
        <v>-0.02164336</v>
      </c>
      <c r="F17" s="49">
        <v>-0.0389117</v>
      </c>
      <c r="G17" s="49">
        <v>-0.0354218</v>
      </c>
    </row>
    <row r="18" spans="1:7" ht="12.75">
      <c r="A18" t="s">
        <v>26</v>
      </c>
      <c r="B18" s="49">
        <v>0.01357278</v>
      </c>
      <c r="C18" s="49">
        <v>0.03522925</v>
      </c>
      <c r="D18" s="49">
        <v>0.01291622</v>
      </c>
      <c r="E18" s="49">
        <v>0.0351128</v>
      </c>
      <c r="F18" s="49">
        <v>0.008611199</v>
      </c>
      <c r="G18" s="49">
        <v>0.02312661</v>
      </c>
    </row>
    <row r="19" spans="1:7" ht="12.75">
      <c r="A19" t="s">
        <v>27</v>
      </c>
      <c r="B19" s="49">
        <v>-0.198294</v>
      </c>
      <c r="C19" s="49">
        <v>-0.1834775</v>
      </c>
      <c r="D19" s="49">
        <v>-0.1965311</v>
      </c>
      <c r="E19" s="49">
        <v>-0.1736411</v>
      </c>
      <c r="F19" s="49">
        <v>-0.1558107</v>
      </c>
      <c r="G19" s="49">
        <v>-0.1826974</v>
      </c>
    </row>
    <row r="20" spans="1:7" ht="12.75">
      <c r="A20" t="s">
        <v>28</v>
      </c>
      <c r="B20" s="49">
        <v>0.0009602855</v>
      </c>
      <c r="C20" s="49">
        <v>-0.002535313</v>
      </c>
      <c r="D20" s="49">
        <v>-0.003403918</v>
      </c>
      <c r="E20" s="49">
        <v>-0.00672123</v>
      </c>
      <c r="F20" s="49">
        <v>-0.000282362</v>
      </c>
      <c r="G20" s="49">
        <v>-0.002944113</v>
      </c>
    </row>
    <row r="21" spans="1:7" ht="12.75">
      <c r="A21" t="s">
        <v>29</v>
      </c>
      <c r="B21" s="49">
        <v>-134.3111</v>
      </c>
      <c r="C21" s="49">
        <v>46.67718</v>
      </c>
      <c r="D21" s="49">
        <v>22.61</v>
      </c>
      <c r="E21" s="49">
        <v>40.56218</v>
      </c>
      <c r="F21" s="49">
        <v>-52.40998</v>
      </c>
      <c r="G21" s="49">
        <v>0.002990243</v>
      </c>
    </row>
    <row r="22" spans="1:7" ht="12.75">
      <c r="A22" t="s">
        <v>30</v>
      </c>
      <c r="B22" s="49">
        <v>226.4771</v>
      </c>
      <c r="C22" s="49">
        <v>117.5213</v>
      </c>
      <c r="D22" s="49">
        <v>-4.27796</v>
      </c>
      <c r="E22" s="49">
        <v>-116.6504</v>
      </c>
      <c r="F22" s="49">
        <v>-241.8294</v>
      </c>
      <c r="G22" s="49">
        <v>0</v>
      </c>
    </row>
    <row r="23" spans="1:7" ht="12.75">
      <c r="A23" t="s">
        <v>31</v>
      </c>
      <c r="B23" s="49">
        <v>-1.818728</v>
      </c>
      <c r="C23" s="49">
        <v>0.110469</v>
      </c>
      <c r="D23" s="49">
        <v>-1.308641</v>
      </c>
      <c r="E23" s="49">
        <v>-0.1761292</v>
      </c>
      <c r="F23" s="49">
        <v>6.989997</v>
      </c>
      <c r="G23" s="49">
        <v>0.3401242</v>
      </c>
    </row>
    <row r="24" spans="1:7" ht="12.75">
      <c r="A24" t="s">
        <v>32</v>
      </c>
      <c r="B24" s="49">
        <v>0.8407904</v>
      </c>
      <c r="C24" s="49">
        <v>0.6165514</v>
      </c>
      <c r="D24" s="49">
        <v>0.6000111</v>
      </c>
      <c r="E24" s="49">
        <v>1.215654</v>
      </c>
      <c r="F24" s="49">
        <v>2.640425</v>
      </c>
      <c r="G24" s="49">
        <v>1.059516</v>
      </c>
    </row>
    <row r="25" spans="1:7" ht="12.75">
      <c r="A25" t="s">
        <v>33</v>
      </c>
      <c r="B25" s="49">
        <v>-1.110583</v>
      </c>
      <c r="C25" s="49">
        <v>0.2632648</v>
      </c>
      <c r="D25" s="49">
        <v>-0.09862017</v>
      </c>
      <c r="E25" s="49">
        <v>0.1895268</v>
      </c>
      <c r="F25" s="49">
        <v>-1.011988</v>
      </c>
      <c r="G25" s="49">
        <v>-0.2105258</v>
      </c>
    </row>
    <row r="26" spans="1:7" ht="12.75">
      <c r="A26" t="s">
        <v>34</v>
      </c>
      <c r="B26" s="49">
        <v>1.1728</v>
      </c>
      <c r="C26" s="49">
        <v>1.261597</v>
      </c>
      <c r="D26" s="49">
        <v>1.252862</v>
      </c>
      <c r="E26" s="49">
        <v>0.953833</v>
      </c>
      <c r="F26" s="49">
        <v>1.055009</v>
      </c>
      <c r="G26" s="49">
        <v>1.145349</v>
      </c>
    </row>
    <row r="27" spans="1:7" ht="12.75">
      <c r="A27" t="s">
        <v>35</v>
      </c>
      <c r="B27" s="49">
        <v>-0.2364295</v>
      </c>
      <c r="C27" s="49">
        <v>-0.4460314</v>
      </c>
      <c r="D27" s="49">
        <v>-0.02389122</v>
      </c>
      <c r="E27" s="49">
        <v>-0.04283797</v>
      </c>
      <c r="F27" s="49">
        <v>0.4117475</v>
      </c>
      <c r="G27" s="49">
        <v>-0.1026158</v>
      </c>
    </row>
    <row r="28" spans="1:7" ht="12.75">
      <c r="A28" t="s">
        <v>36</v>
      </c>
      <c r="B28" s="49">
        <v>0.1582839</v>
      </c>
      <c r="C28" s="49">
        <v>0.02110366</v>
      </c>
      <c r="D28" s="49">
        <v>0.02476718</v>
      </c>
      <c r="E28" s="49">
        <v>0.33709</v>
      </c>
      <c r="F28" s="49">
        <v>0.2887611</v>
      </c>
      <c r="G28" s="49">
        <v>0.1536124</v>
      </c>
    </row>
    <row r="29" spans="1:7" ht="12.75">
      <c r="A29" t="s">
        <v>37</v>
      </c>
      <c r="B29" s="49">
        <v>-0.05564068</v>
      </c>
      <c r="C29" s="49">
        <v>-0.1546294</v>
      </c>
      <c r="D29" s="49">
        <v>0.009247027</v>
      </c>
      <c r="E29" s="49">
        <v>0.01236098</v>
      </c>
      <c r="F29" s="49">
        <v>-0.05591093</v>
      </c>
      <c r="G29" s="49">
        <v>-0.04752529</v>
      </c>
    </row>
    <row r="30" spans="1:7" ht="12.75">
      <c r="A30" t="s">
        <v>38</v>
      </c>
      <c r="B30" s="49">
        <v>0.07576871</v>
      </c>
      <c r="C30" s="49">
        <v>0.1035188</v>
      </c>
      <c r="D30" s="49">
        <v>0.1050069</v>
      </c>
      <c r="E30" s="49">
        <v>0.09946663</v>
      </c>
      <c r="F30" s="49">
        <v>0.404322</v>
      </c>
      <c r="G30" s="49">
        <v>0.1390357</v>
      </c>
    </row>
    <row r="31" spans="1:7" ht="12.75">
      <c r="A31" t="s">
        <v>39</v>
      </c>
      <c r="B31" s="49">
        <v>-0.008177232</v>
      </c>
      <c r="C31" s="49">
        <v>-0.08939876</v>
      </c>
      <c r="D31" s="49">
        <v>0.01124483</v>
      </c>
      <c r="E31" s="49">
        <v>0.004117099</v>
      </c>
      <c r="F31" s="49">
        <v>0.004011087</v>
      </c>
      <c r="G31" s="49">
        <v>-0.01847131</v>
      </c>
    </row>
    <row r="32" spans="1:7" ht="12.75">
      <c r="A32" t="s">
        <v>40</v>
      </c>
      <c r="B32" s="49">
        <v>0.02557001</v>
      </c>
      <c r="C32" s="49">
        <v>-0.005394529</v>
      </c>
      <c r="D32" s="49">
        <v>0.008874719</v>
      </c>
      <c r="E32" s="49">
        <v>0.05152048</v>
      </c>
      <c r="F32" s="49">
        <v>0.03305303</v>
      </c>
      <c r="G32" s="49">
        <v>0.02133701</v>
      </c>
    </row>
    <row r="33" spans="1:7" ht="12.75">
      <c r="A33" t="s">
        <v>41</v>
      </c>
      <c r="B33" s="49">
        <v>0.1483818</v>
      </c>
      <c r="C33" s="49">
        <v>0.05689515</v>
      </c>
      <c r="D33" s="49">
        <v>0.09873326</v>
      </c>
      <c r="E33" s="49">
        <v>0.08158195</v>
      </c>
      <c r="F33" s="49">
        <v>0.07121077</v>
      </c>
      <c r="G33" s="49">
        <v>0.08804619</v>
      </c>
    </row>
    <row r="34" spans="1:7" ht="12.75">
      <c r="A34" t="s">
        <v>42</v>
      </c>
      <c r="B34" s="49">
        <v>-0.02891613</v>
      </c>
      <c r="C34" s="49">
        <v>-0.009786401</v>
      </c>
      <c r="D34" s="49">
        <v>0.00859603</v>
      </c>
      <c r="E34" s="49">
        <v>0.01876757</v>
      </c>
      <c r="F34" s="49">
        <v>0.002904676</v>
      </c>
      <c r="G34" s="49">
        <v>0.000387125</v>
      </c>
    </row>
    <row r="35" spans="1:7" ht="12.75">
      <c r="A35" t="s">
        <v>43</v>
      </c>
      <c r="B35" s="49">
        <v>-0.004137623</v>
      </c>
      <c r="C35" s="49">
        <v>-0.00247512</v>
      </c>
      <c r="D35" s="49">
        <v>-0.0002631407</v>
      </c>
      <c r="E35" s="49">
        <v>0.0006307088</v>
      </c>
      <c r="F35" s="49">
        <v>-0.007423558</v>
      </c>
      <c r="G35" s="49">
        <v>-0.00209828</v>
      </c>
    </row>
    <row r="36" spans="1:6" ht="12.75">
      <c r="A36" t="s">
        <v>44</v>
      </c>
      <c r="B36" s="49">
        <v>22.08557</v>
      </c>
      <c r="C36" s="49">
        <v>22.07642</v>
      </c>
      <c r="D36" s="49">
        <v>22.07336</v>
      </c>
      <c r="E36" s="49">
        <v>22.06421</v>
      </c>
      <c r="F36" s="49">
        <v>22.06116</v>
      </c>
    </row>
    <row r="37" spans="1:6" ht="12.75">
      <c r="A37" t="s">
        <v>45</v>
      </c>
      <c r="B37" s="49">
        <v>-0.2944946</v>
      </c>
      <c r="C37" s="49">
        <v>-0.2451579</v>
      </c>
      <c r="D37" s="49">
        <v>-0.2166748</v>
      </c>
      <c r="E37" s="49">
        <v>-0.189209</v>
      </c>
      <c r="F37" s="49">
        <v>-0.1663208</v>
      </c>
    </row>
    <row r="38" spans="1:7" ht="12.75">
      <c r="A38" t="s">
        <v>55</v>
      </c>
      <c r="B38" s="49">
        <v>-3.908442E-05</v>
      </c>
      <c r="C38" s="49">
        <v>0.0001008393</v>
      </c>
      <c r="D38" s="49">
        <v>-0.0001171497</v>
      </c>
      <c r="E38" s="49">
        <v>9.337593E-05</v>
      </c>
      <c r="F38" s="49">
        <v>-9.351884E-05</v>
      </c>
      <c r="G38" s="49">
        <v>0.0002965622</v>
      </c>
    </row>
    <row r="39" spans="1:7" ht="12.75">
      <c r="A39" t="s">
        <v>56</v>
      </c>
      <c r="B39" s="49">
        <v>0.000229214</v>
      </c>
      <c r="C39" s="49">
        <v>-8.053628E-05</v>
      </c>
      <c r="D39" s="49">
        <v>-3.848712E-05</v>
      </c>
      <c r="E39" s="49">
        <v>-6.786647E-05</v>
      </c>
      <c r="F39" s="49">
        <v>8.683541E-05</v>
      </c>
      <c r="G39" s="49">
        <v>0.0009756581</v>
      </c>
    </row>
    <row r="40" spans="2:5" ht="12.75">
      <c r="B40" t="s">
        <v>46</v>
      </c>
      <c r="C40" t="s">
        <v>47</v>
      </c>
      <c r="D40" t="s">
        <v>48</v>
      </c>
      <c r="E40">
        <v>3.117137</v>
      </c>
    </row>
    <row r="42" ht="12.75">
      <c r="A42" t="s">
        <v>57</v>
      </c>
    </row>
    <row r="43" spans="1:6" ht="12.75">
      <c r="A43" t="s">
        <v>49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50</v>
      </c>
      <c r="B44">
        <v>12.505</v>
      </c>
      <c r="C44">
        <v>12.505</v>
      </c>
      <c r="D44">
        <v>12.505</v>
      </c>
      <c r="E44">
        <v>12.505</v>
      </c>
      <c r="F44">
        <v>12.505</v>
      </c>
      <c r="J44">
        <v>12.505</v>
      </c>
    </row>
    <row r="50" spans="1:7" ht="12.75">
      <c r="A50" t="s">
        <v>58</v>
      </c>
      <c r="B50">
        <f>-0.017/(B7*B7+B22*B22)*(B21*B22+B6*B7)</f>
        <v>-3.9084425832056995E-05</v>
      </c>
      <c r="C50">
        <f>-0.017/(C7*C7+C22*C22)*(C21*C22+C6*C7)</f>
        <v>0.00010083932713385878</v>
      </c>
      <c r="D50">
        <f>-0.017/(D7*D7+D22*D22)*(D21*D22+D6*D7)</f>
        <v>-0.0001171496773656538</v>
      </c>
      <c r="E50">
        <f>-0.017/(E7*E7+E22*E22)*(E21*E22+E6*E7)</f>
        <v>9.337592611155223E-05</v>
      </c>
      <c r="F50">
        <f>-0.017/(F7*F7+F22*F22)*(F21*F22+F6*F7)</f>
        <v>-9.351884639742333E-05</v>
      </c>
      <c r="G50">
        <f>(B50*B$4+C50*C$4+D50*D$4+E50*E$4+F50*F$4)/SUM(B$4:F$4)</f>
        <v>4.2027503840361687E-07</v>
      </c>
    </row>
    <row r="51" spans="1:7" ht="12.75">
      <c r="A51" t="s">
        <v>59</v>
      </c>
      <c r="B51">
        <f>-0.017/(B7*B7+B22*B22)*(B21*B7-B6*B22)</f>
        <v>0.00022921404274176097</v>
      </c>
      <c r="C51">
        <f>-0.017/(C7*C7+C22*C22)*(C21*C7-C6*C22)</f>
        <v>-8.053628288158964E-05</v>
      </c>
      <c r="D51">
        <f>-0.017/(D7*D7+D22*D22)*(D21*D7-D6*D22)</f>
        <v>-3.848711616337832E-05</v>
      </c>
      <c r="E51">
        <f>-0.017/(E7*E7+E22*E22)*(E21*E7-E6*E22)</f>
        <v>-6.78664720868717E-05</v>
      </c>
      <c r="F51">
        <f>-0.017/(F7*F7+F22*F22)*(F21*F7-F6*F22)</f>
        <v>8.68354053487019E-05</v>
      </c>
      <c r="G51">
        <f>(B51*B$4+C51*C$4+D51*D$4+E51*E$4+F51*F$4)/SUM(B$4:F$4)</f>
        <v>-2.1384129107979165E-07</v>
      </c>
    </row>
    <row r="58" ht="12.75">
      <c r="A58" t="s">
        <v>61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63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66</v>
      </c>
      <c r="B62">
        <f>B7+(2/0.017)*(B8*B50-B23*B51)</f>
        <v>10000.052956091595</v>
      </c>
      <c r="C62">
        <f>C7+(2/0.017)*(C8*C50-C23*C51)</f>
        <v>9999.963456363033</v>
      </c>
      <c r="D62">
        <f>D7+(2/0.017)*(D8*D50-D23*D51)</f>
        <v>10000.018312740049</v>
      </c>
      <c r="E62">
        <f>E7+(2/0.017)*(E8*E50-E23*E51)</f>
        <v>9999.961690029288</v>
      </c>
      <c r="F62">
        <f>F7+(2/0.017)*(F8*F50-F23*F51)</f>
        <v>9999.947355423228</v>
      </c>
    </row>
    <row r="63" spans="1:6" ht="12.75">
      <c r="A63" t="s">
        <v>67</v>
      </c>
      <c r="B63">
        <f>B8+(3/0.017)*(B9*B50-B24*B51)</f>
        <v>-0.8871254035545596</v>
      </c>
      <c r="C63">
        <f>C8+(3/0.017)*(C9*C50-C24*C51)</f>
        <v>-3.158444926381624</v>
      </c>
      <c r="D63">
        <f>D8+(3/0.017)*(D9*D50-D24*D51)</f>
        <v>-1.757898578950467</v>
      </c>
      <c r="E63">
        <f>E8+(3/0.017)*(E9*E50-E24*E51)</f>
        <v>-3.33803358696728</v>
      </c>
      <c r="F63">
        <f>F8+(3/0.017)*(F9*F50-F24*F51)</f>
        <v>-1.728592042252347</v>
      </c>
    </row>
    <row r="64" spans="1:6" ht="12.75">
      <c r="A64" t="s">
        <v>68</v>
      </c>
      <c r="B64">
        <f>B9+(4/0.017)*(B10*B50-B25*B51)</f>
        <v>0.40996187352102964</v>
      </c>
      <c r="C64">
        <f>C9+(4/0.017)*(C10*C50-C25*C51)</f>
        <v>0.08463806173404358</v>
      </c>
      <c r="D64">
        <f>D9+(4/0.017)*(D10*D50-D25*D51)</f>
        <v>0.13623940035428403</v>
      </c>
      <c r="E64">
        <f>E9+(4/0.017)*(E10*E50-E25*E51)</f>
        <v>0.4436470462742374</v>
      </c>
      <c r="F64">
        <f>F9+(4/0.017)*(F10*F50-F25*F51)</f>
        <v>-1.0356383606863244</v>
      </c>
    </row>
    <row r="65" spans="1:6" ht="12.75">
      <c r="A65" t="s">
        <v>69</v>
      </c>
      <c r="B65">
        <f>B10+(5/0.017)*(B11*B50-B26*B51)</f>
        <v>0.04974321887266621</v>
      </c>
      <c r="C65">
        <f>C10+(5/0.017)*(C11*C50-C26*C51)</f>
        <v>0.16347591074038853</v>
      </c>
      <c r="D65">
        <f>D10+(5/0.017)*(D11*D50-D26*D51)</f>
        <v>0.8168755458090684</v>
      </c>
      <c r="E65">
        <f>E10+(5/0.017)*(E11*E50-E26*E51)</f>
        <v>1.4653050657450213</v>
      </c>
      <c r="F65">
        <f>F10+(5/0.017)*(F11*F50-F26*F51)</f>
        <v>-0.3355920030178743</v>
      </c>
    </row>
    <row r="66" spans="1:6" ht="12.75">
      <c r="A66" t="s">
        <v>70</v>
      </c>
      <c r="B66">
        <f>B11+(6/0.017)*(B12*B50-B27*B51)</f>
        <v>2.5764229908400895</v>
      </c>
      <c r="C66">
        <f>C11+(6/0.017)*(C12*C50-C27*C51)</f>
        <v>1.0593762342725235</v>
      </c>
      <c r="D66">
        <f>D11+(6/0.017)*(D12*D50-D27*D51)</f>
        <v>2.107520131301545</v>
      </c>
      <c r="E66">
        <f>E11+(6/0.017)*(E12*E50-E27*E51)</f>
        <v>1.0241002848252334</v>
      </c>
      <c r="F66">
        <f>F11+(6/0.017)*(F12*F50-F27*F51)</f>
        <v>13.330858094961517</v>
      </c>
    </row>
    <row r="67" spans="1:6" ht="12.75">
      <c r="A67" t="s">
        <v>71</v>
      </c>
      <c r="B67">
        <f>B12+(7/0.017)*(B13*B50-B28*B51)</f>
        <v>-0.10608981821280504</v>
      </c>
      <c r="C67">
        <f>C12+(7/0.017)*(C13*C50-C28*C51)</f>
        <v>-0.1705974163734199</v>
      </c>
      <c r="D67">
        <f>D12+(7/0.017)*(D13*D50-D28*D51)</f>
        <v>-0.06726232653882724</v>
      </c>
      <c r="E67">
        <f>E12+(7/0.017)*(E13*E50-E28*E51)</f>
        <v>-0.07201070300924689</v>
      </c>
      <c r="F67">
        <f>F12+(7/0.017)*(F13*F50-F28*F51)</f>
        <v>-0.12092749886921111</v>
      </c>
    </row>
    <row r="68" spans="1:6" ht="12.75">
      <c r="A68" t="s">
        <v>72</v>
      </c>
      <c r="B68">
        <f>B13+(8/0.017)*(B14*B50-B29*B51)</f>
        <v>0.1554164411920028</v>
      </c>
      <c r="C68">
        <f>C13+(8/0.017)*(C14*C50-C29*C51)</f>
        <v>0.05950531052679066</v>
      </c>
      <c r="D68">
        <f>D13+(8/0.017)*(D14*D50-D29*D51)</f>
        <v>0.08775351941338412</v>
      </c>
      <c r="E68">
        <f>E13+(8/0.017)*(E14*E50-E29*E51)</f>
        <v>0.11278678327592818</v>
      </c>
      <c r="F68">
        <f>F13+(8/0.017)*(F14*F50-F29*F51)</f>
        <v>-0.10988788428362485</v>
      </c>
    </row>
    <row r="69" spans="1:6" ht="12.75">
      <c r="A69" t="s">
        <v>73</v>
      </c>
      <c r="B69">
        <f>B14+(9/0.017)*(B15*B50-B30*B51)</f>
        <v>0.034110289995927204</v>
      </c>
      <c r="C69">
        <f>C14+(9/0.017)*(C15*C50-C30*C51)</f>
        <v>-0.023617146227135212</v>
      </c>
      <c r="D69">
        <f>D14+(9/0.017)*(D15*D50-D30*D51)</f>
        <v>0.09896149788902216</v>
      </c>
      <c r="E69">
        <f>E14+(9/0.017)*(E15*E50-E30*E51)</f>
        <v>0.19952407022883442</v>
      </c>
      <c r="F69">
        <f>F14+(9/0.017)*(F15*F50-F30*F51)</f>
        <v>0.10495814278661111</v>
      </c>
    </row>
    <row r="70" spans="1:6" ht="12.75">
      <c r="A70" t="s">
        <v>74</v>
      </c>
      <c r="B70">
        <f>B15+(10/0.017)*(B16*B50-B31*B51)</f>
        <v>-0.3885706563125401</v>
      </c>
      <c r="C70">
        <f>C15+(10/0.017)*(C16*C50-C31*C51)</f>
        <v>-0.15693540932052635</v>
      </c>
      <c r="D70">
        <f>D15+(10/0.017)*(D16*D50-D31*D51)</f>
        <v>-0.098869780233971</v>
      </c>
      <c r="E70">
        <f>E15+(10/0.017)*(E16*E50-E31*E51)</f>
        <v>-0.19182329269327708</v>
      </c>
      <c r="F70">
        <f>F15+(10/0.017)*(F16*F50-F31*F51)</f>
        <v>-0.3450671055745716</v>
      </c>
    </row>
    <row r="71" spans="1:6" ht="12.75">
      <c r="A71" t="s">
        <v>75</v>
      </c>
      <c r="B71">
        <f>B16+(11/0.017)*(B17*B50-B32*B51)</f>
        <v>-0.02811598555385362</v>
      </c>
      <c r="C71">
        <f>C16+(11/0.017)*(C17*C50-C32*C51)</f>
        <v>0.020786659496237703</v>
      </c>
      <c r="D71">
        <f>D16+(11/0.017)*(D17*D50-D32*D51)</f>
        <v>-0.0007952403025365956</v>
      </c>
      <c r="E71">
        <f>E16+(11/0.017)*(E17*E50-E32*E51)</f>
        <v>0.004276385045307151</v>
      </c>
      <c r="F71">
        <f>F16+(11/0.017)*(F17*F50-F32*F51)</f>
        <v>-0.04098652856409365</v>
      </c>
    </row>
    <row r="72" spans="1:6" ht="12.75">
      <c r="A72" t="s">
        <v>76</v>
      </c>
      <c r="B72">
        <f>B17+(12/0.017)*(B18*B50-B33*B51)</f>
        <v>-0.07541729992509007</v>
      </c>
      <c r="C72">
        <f>C17+(12/0.017)*(C18*C50-C33*C51)</f>
        <v>-0.02371496687499696</v>
      </c>
      <c r="D72">
        <f>D17+(12/0.017)*(D18*D50-D33*D51)</f>
        <v>-0.04221328886515866</v>
      </c>
      <c r="E72">
        <f>E17+(12/0.017)*(E18*E50-E33*E51)</f>
        <v>-0.015420746340585455</v>
      </c>
      <c r="F72">
        <f>F17+(12/0.017)*(F18*F50-F33*F51)</f>
        <v>-0.04384505915862717</v>
      </c>
    </row>
    <row r="73" spans="1:6" ht="12.75">
      <c r="A73" t="s">
        <v>77</v>
      </c>
      <c r="B73">
        <f>B18+(13/0.017)*(B19*B50-B34*B51)</f>
        <v>0.02456786661870276</v>
      </c>
      <c r="C73">
        <f>C18+(13/0.017)*(C19*C50-C34*C51)</f>
        <v>0.020478143879652577</v>
      </c>
      <c r="D73">
        <f>D18+(13/0.017)*(D19*D50-D34*D51)</f>
        <v>0.030775460453654237</v>
      </c>
      <c r="E73">
        <f>E18+(13/0.017)*(E19*E50-E34*E51)</f>
        <v>0.023687933714481878</v>
      </c>
      <c r="F73">
        <f>F18+(13/0.017)*(F19*F50-F34*F51)</f>
        <v>0.019561028801918158</v>
      </c>
    </row>
    <row r="74" spans="1:6" ht="12.75">
      <c r="A74" t="s">
        <v>78</v>
      </c>
      <c r="B74">
        <f>B19+(14/0.017)*(B20*B50-B35*B51)</f>
        <v>-0.19754387251595498</v>
      </c>
      <c r="C74">
        <f>C19+(14/0.017)*(C20*C50-C35*C51)</f>
        <v>-0.18385220277063025</v>
      </c>
      <c r="D74">
        <f>D19+(14/0.017)*(D20*D50-D35*D51)</f>
        <v>-0.19621104322570157</v>
      </c>
      <c r="E74">
        <f>E19+(14/0.017)*(E20*E50-E35*E51)</f>
        <v>-0.1741226976073906</v>
      </c>
      <c r="F74">
        <f>F19+(14/0.017)*(F20*F50-F35*F51)</f>
        <v>-0.15525808389929852</v>
      </c>
    </row>
    <row r="75" spans="1:6" ht="12.75">
      <c r="A75" t="s">
        <v>79</v>
      </c>
      <c r="B75" s="49">
        <f>B20</f>
        <v>0.0009602855</v>
      </c>
      <c r="C75" s="49">
        <f>C20</f>
        <v>-0.002535313</v>
      </c>
      <c r="D75" s="49">
        <f>D20</f>
        <v>-0.003403918</v>
      </c>
      <c r="E75" s="49">
        <f>E20</f>
        <v>-0.00672123</v>
      </c>
      <c r="F75" s="49">
        <f>F20</f>
        <v>-0.000282362</v>
      </c>
    </row>
    <row r="78" ht="12.75">
      <c r="A78" t="s">
        <v>61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80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81</v>
      </c>
      <c r="B82">
        <f>B22+(2/0.017)*(B8*B51+B23*B50)</f>
        <v>226.462522770309</v>
      </c>
      <c r="C82">
        <f>C22+(2/0.017)*(C8*C51+C23*C50)</f>
        <v>117.55263240422525</v>
      </c>
      <c r="D82">
        <f>D22+(2/0.017)*(D8*D51+D23*D50)</f>
        <v>-4.251960958481526</v>
      </c>
      <c r="E82">
        <f>E22+(2/0.017)*(E8*E51+E23*E50)</f>
        <v>-116.6255129026853</v>
      </c>
      <c r="F82">
        <f>F22+(2/0.017)*(F8*F51+F23*F50)</f>
        <v>-241.92372916313772</v>
      </c>
    </row>
    <row r="83" spans="1:6" ht="12.75">
      <c r="A83" t="s">
        <v>82</v>
      </c>
      <c r="B83">
        <f>B23+(3/0.017)*(B9*B51+B24*B50)</f>
        <v>-1.8103083257610457</v>
      </c>
      <c r="C83">
        <f>C23+(3/0.017)*(C9*C51+C24*C50)</f>
        <v>0.12034290740046753</v>
      </c>
      <c r="D83">
        <f>D23+(3/0.017)*(D9*D51+D24*D50)</f>
        <v>-1.3221405514665365</v>
      </c>
      <c r="E83">
        <f>E23+(3/0.017)*(E9*E51+E24*E50)</f>
        <v>-0.16100146008561161</v>
      </c>
      <c r="F83">
        <f>F23+(3/0.017)*(F9*F51+F24*F50)</f>
        <v>6.930253990904087</v>
      </c>
    </row>
    <row r="84" spans="1:6" ht="12.75">
      <c r="A84" t="s">
        <v>83</v>
      </c>
      <c r="B84">
        <f>B24+(4/0.017)*(B10*B51+B25*B50)</f>
        <v>0.8595354018774201</v>
      </c>
      <c r="C84">
        <f>C24+(4/0.017)*(C10*C51+C25*C50)</f>
        <v>0.620872322360285</v>
      </c>
      <c r="D84">
        <f>D24+(4/0.017)*(D10*D51+D25*D50)</f>
        <v>0.5948036194774513</v>
      </c>
      <c r="E84">
        <f>E24+(4/0.017)*(E10*E51+E25*E50)</f>
        <v>1.1971740488770004</v>
      </c>
      <c r="F84">
        <f>F24+(4/0.017)*(F10*F51+F25*F50)</f>
        <v>2.663883750498955</v>
      </c>
    </row>
    <row r="85" spans="1:6" ht="12.75">
      <c r="A85" t="s">
        <v>84</v>
      </c>
      <c r="B85">
        <f>B25+(5/0.017)*(B11*B51+B26*B50)</f>
        <v>-0.9517449464578878</v>
      </c>
      <c r="C85">
        <f>C25+(5/0.017)*(C11*C51+C26*C50)</f>
        <v>0.2751413959156776</v>
      </c>
      <c r="D85">
        <f>D25+(5/0.017)*(D11*D51+D26*D50)</f>
        <v>-0.1656191957701615</v>
      </c>
      <c r="E85">
        <f>E25+(5/0.017)*(E11*E51+E26*E50)</f>
        <v>0.1952039501609733</v>
      </c>
      <c r="F85">
        <f>F25+(5/0.017)*(F11*F51+F26*F50)</f>
        <v>-0.7003132459537866</v>
      </c>
    </row>
    <row r="86" spans="1:6" ht="12.75">
      <c r="A86" t="s">
        <v>85</v>
      </c>
      <c r="B86">
        <f>B26+(6/0.017)*(B12*B51+B27*B50)</f>
        <v>1.1688828012577972</v>
      </c>
      <c r="C86">
        <f>C26+(6/0.017)*(C12*C51+C27*C50)</f>
        <v>1.2506698938800522</v>
      </c>
      <c r="D86">
        <f>D26+(6/0.017)*(D12*D51+D27*D50)</f>
        <v>1.2547081653627805</v>
      </c>
      <c r="E86">
        <f>E26+(6/0.017)*(E12*E51+E27*E50)</f>
        <v>0.9544669162975662</v>
      </c>
      <c r="F86">
        <f>F26+(6/0.017)*(F12*F51+F27*F50)</f>
        <v>1.0379020080221166</v>
      </c>
    </row>
    <row r="87" spans="1:6" ht="12.75">
      <c r="A87" t="s">
        <v>86</v>
      </c>
      <c r="B87">
        <f>B27+(7/0.017)*(B13*B51+B28*B50)</f>
        <v>-0.22481360003102957</v>
      </c>
      <c r="C87">
        <f>C27+(7/0.017)*(C13*C51+C28*C50)</f>
        <v>-0.44735395679992374</v>
      </c>
      <c r="D87">
        <f>D27+(7/0.017)*(D13*D51+D28*D50)</f>
        <v>-0.026553176451183807</v>
      </c>
      <c r="E87">
        <f>E27+(7/0.017)*(E13*E51+E28*E50)</f>
        <v>-0.03276574109576299</v>
      </c>
      <c r="F87">
        <f>F27+(7/0.017)*(F13*F51+F28*F50)</f>
        <v>0.39678450272631927</v>
      </c>
    </row>
    <row r="88" spans="1:6" ht="12.75">
      <c r="A88" t="s">
        <v>87</v>
      </c>
      <c r="B88">
        <f>B28+(8/0.017)*(B14*B51+B29*B50)</f>
        <v>0.16310732703134895</v>
      </c>
      <c r="C88">
        <f>C28+(8/0.017)*(C14*C51+C29*C50)</f>
        <v>0.014516546310843809</v>
      </c>
      <c r="D88">
        <f>D28+(8/0.017)*(D14*D51+D29*D50)</f>
        <v>0.02261548081785503</v>
      </c>
      <c r="E88">
        <f>E28+(8/0.017)*(E14*E51+E29*E50)</f>
        <v>0.33107166798976534</v>
      </c>
      <c r="F88">
        <f>F28+(8/0.017)*(F14*F51+F29*F50)</f>
        <v>0.29556787668275125</v>
      </c>
    </row>
    <row r="89" spans="1:6" ht="12.75">
      <c r="A89" t="s">
        <v>88</v>
      </c>
      <c r="B89">
        <f>B29+(9/0.017)*(B15*B51+B30*B50)</f>
        <v>-0.1045662312803809</v>
      </c>
      <c r="C89">
        <f>C29+(9/0.017)*(C15*C51+C30*C50)</f>
        <v>-0.1425341941335583</v>
      </c>
      <c r="D89">
        <f>D29+(9/0.017)*(D15*D51+D30*D50)</f>
        <v>0.00476025847964893</v>
      </c>
      <c r="E89">
        <f>E29+(9/0.017)*(E15*E51+E30*E50)</f>
        <v>0.024182583458190472</v>
      </c>
      <c r="F89">
        <f>F29+(9/0.017)*(F15*F51+F30*F50)</f>
        <v>-0.09188771159781256</v>
      </c>
    </row>
    <row r="90" spans="1:6" ht="12.75">
      <c r="A90" t="s">
        <v>89</v>
      </c>
      <c r="B90">
        <f>B30+(10/0.017)*(B16*B51+B31*B50)</f>
        <v>0.07250309759732812</v>
      </c>
      <c r="C90">
        <f>C30+(10/0.017)*(C16*C51+C31*C50)</f>
        <v>0.09712678502828344</v>
      </c>
      <c r="D90">
        <f>D30+(10/0.017)*(D16*D51+D31*D50)</f>
        <v>0.1043302223714599</v>
      </c>
      <c r="E90">
        <f>E30+(10/0.017)*(E16*E51+E31*E50)</f>
        <v>0.09956016601949311</v>
      </c>
      <c r="F90">
        <f>F30+(10/0.017)*(F16*F51+F31*F50)</f>
        <v>0.4019823580493111</v>
      </c>
    </row>
    <row r="91" spans="1:6" ht="12.75">
      <c r="A91" t="s">
        <v>90</v>
      </c>
      <c r="B91">
        <f>B31+(11/0.017)*(B17*B51+B32*B50)</f>
        <v>-0.016393141109199105</v>
      </c>
      <c r="C91">
        <f>C31+(11/0.017)*(C17*C51+C32*C50)</f>
        <v>-0.08821569017599862</v>
      </c>
      <c r="D91">
        <f>D31+(11/0.017)*(D17*D51+D32*D50)</f>
        <v>0.011663557543773614</v>
      </c>
      <c r="E91">
        <f>E31+(11/0.017)*(E17*E51+E32*E50)</f>
        <v>0.00818038966065859</v>
      </c>
      <c r="F91">
        <f>F31+(11/0.017)*(F17*F51+F32*F50)</f>
        <v>-0.00017538001507715235</v>
      </c>
    </row>
    <row r="92" spans="1:6" ht="12.75">
      <c r="A92" t="s">
        <v>91</v>
      </c>
      <c r="B92">
        <f>B32+(12/0.017)*(B18*B51+B33*B50)</f>
        <v>0.023672354224553462</v>
      </c>
      <c r="C92">
        <f>C32+(12/0.017)*(C18*C51+C33*C50)</f>
        <v>-0.003347444906253842</v>
      </c>
      <c r="D92">
        <f>D32+(12/0.017)*(D18*D51+D33*D50)</f>
        <v>0.00035918186085343896</v>
      </c>
      <c r="E92">
        <f>E32+(12/0.017)*(E18*E51+E33*E50)</f>
        <v>0.05521563878174902</v>
      </c>
      <c r="F92">
        <f>F32+(12/0.017)*(F18*F51+F33*F50)</f>
        <v>0.02888000027828077</v>
      </c>
    </row>
    <row r="93" spans="1:6" ht="12.75">
      <c r="A93" t="s">
        <v>92</v>
      </c>
      <c r="B93">
        <f>B33+(13/0.017)*(B19*B51+B34*B50)</f>
        <v>0.11448881248880619</v>
      </c>
      <c r="C93">
        <f>C33+(13/0.017)*(C19*C51+C34*C50)</f>
        <v>0.06744024663273891</v>
      </c>
      <c r="D93">
        <f>D33+(13/0.017)*(D19*D51+D34*D50)</f>
        <v>0.10374735474975197</v>
      </c>
      <c r="E93">
        <f>E33+(13/0.017)*(E19*E51+E34*E50)</f>
        <v>0.09193365736745071</v>
      </c>
      <c r="F93">
        <f>F33+(13/0.017)*(F19*F51+F34*F50)</f>
        <v>0.0606566609334728</v>
      </c>
    </row>
    <row r="94" spans="1:6" ht="12.75">
      <c r="A94" t="s">
        <v>93</v>
      </c>
      <c r="B94">
        <f>B34+(14/0.017)*(B20*B51+B35*B50)</f>
        <v>-0.028601683789842278</v>
      </c>
      <c r="C94">
        <f>C34+(14/0.017)*(C20*C51+C35*C50)</f>
        <v>-0.009823793147399918</v>
      </c>
      <c r="D94">
        <f>D34+(14/0.017)*(D20*D51+D35*D50)</f>
        <v>0.008729304923421612</v>
      </c>
      <c r="E94">
        <f>E34+(14/0.017)*(E20*E51+E35*E50)</f>
        <v>0.01919171991828683</v>
      </c>
      <c r="F94">
        <f>F34+(14/0.017)*(F20*F51+F35*F50)</f>
        <v>0.0034562130507288296</v>
      </c>
    </row>
    <row r="95" spans="1:6" ht="12.75">
      <c r="A95" t="s">
        <v>94</v>
      </c>
      <c r="B95" s="49">
        <f>B35</f>
        <v>-0.004137623</v>
      </c>
      <c r="C95" s="49">
        <f>C35</f>
        <v>-0.00247512</v>
      </c>
      <c r="D95" s="49">
        <f>D35</f>
        <v>-0.0002631407</v>
      </c>
      <c r="E95" s="49">
        <f>E35</f>
        <v>0.0006307088</v>
      </c>
      <c r="F95" s="49">
        <f>F35</f>
        <v>-0.007423558</v>
      </c>
    </row>
    <row r="98" ht="12.75">
      <c r="A98" t="s">
        <v>62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64</v>
      </c>
      <c r="H100" t="s">
        <v>65</v>
      </c>
      <c r="I100" t="s">
        <v>60</v>
      </c>
      <c r="K100" t="s">
        <v>95</v>
      </c>
    </row>
    <row r="101" spans="1:9" ht="12.75">
      <c r="A101" t="s">
        <v>63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66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10000</v>
      </c>
    </row>
    <row r="103" spans="1:11" ht="12.75">
      <c r="A103" t="s">
        <v>67</v>
      </c>
      <c r="B103">
        <f>B63*10000/B62</f>
        <v>-0.887120705710025</v>
      </c>
      <c r="C103">
        <f>C63*10000/C62</f>
        <v>-3.15845646853028</v>
      </c>
      <c r="D103">
        <f>D63*10000/D62</f>
        <v>-1.7578953597623914</v>
      </c>
      <c r="E103">
        <f>E63*10000/E62</f>
        <v>-3.3380463750131666</v>
      </c>
      <c r="F103">
        <f>F63*10000/F62</f>
        <v>-1.7286011423999021</v>
      </c>
      <c r="G103">
        <f>AVERAGE(C103:E103)</f>
        <v>-2.7514660677686127</v>
      </c>
      <c r="H103">
        <f>STDEV(C103:E103)</f>
        <v>0.8651301621626765</v>
      </c>
      <c r="I103">
        <f>(B103*B4+C103*C4+D103*D4+E103*E4+F103*F4)/SUM(B4:F4)</f>
        <v>-2.3453305989222195</v>
      </c>
      <c r="K103">
        <f>(LN(H103)+LN(H123))/2-LN(K114*K115^3)</f>
        <v>-4.085156225407282</v>
      </c>
    </row>
    <row r="104" spans="1:11" ht="12.75">
      <c r="A104" t="s">
        <v>68</v>
      </c>
      <c r="B104">
        <f>B64*10000/B62</f>
        <v>0.40995970253467384</v>
      </c>
      <c r="C104">
        <f>C64*10000/C62</f>
        <v>0.08463837103343402</v>
      </c>
      <c r="D104">
        <f>D64*10000/D62</f>
        <v>0.1362391508630686</v>
      </c>
      <c r="E104">
        <f>E64*10000/E62</f>
        <v>0.4436487458912836</v>
      </c>
      <c r="F104">
        <f>F64*10000/F62</f>
        <v>-1.0356438127893455</v>
      </c>
      <c r="G104">
        <f>AVERAGE(C104:E104)</f>
        <v>0.22150875592926209</v>
      </c>
      <c r="H104">
        <f>STDEV(C104:E104)</f>
        <v>0.1941012402716734</v>
      </c>
      <c r="I104">
        <f>(B104*B4+C104*C4+D104*D4+E104*E4+F104*F4)/SUM(B4:F4)</f>
        <v>0.08078359435664774</v>
      </c>
      <c r="K104">
        <f>(LN(H104)+LN(H124))/2-LN(K114*K115^4)</f>
        <v>-4.645587704070449</v>
      </c>
    </row>
    <row r="105" spans="1:11" ht="12.75">
      <c r="A105" t="s">
        <v>69</v>
      </c>
      <c r="B105">
        <f>B65*10000/B62</f>
        <v>0.04974295545341569</v>
      </c>
      <c r="C105">
        <f>C65*10000/C62</f>
        <v>0.16347650814300516</v>
      </c>
      <c r="D105">
        <f>D65*10000/D62</f>
        <v>0.8168740498888556</v>
      </c>
      <c r="E105">
        <f>E65*10000/E62</f>
        <v>1.4653106793459423</v>
      </c>
      <c r="F105">
        <f>F65*10000/F62</f>
        <v>-0.3355937697370718</v>
      </c>
      <c r="G105">
        <f>AVERAGE(C105:E105)</f>
        <v>0.8152204124592677</v>
      </c>
      <c r="H105">
        <f>STDEV(C105:E105)</f>
        <v>0.650918660982669</v>
      </c>
      <c r="I105">
        <f>(B105*B4+C105*C4+D105*D4+E105*E4+F105*F4)/SUM(B4:F4)</f>
        <v>0.5506576865391889</v>
      </c>
      <c r="K105">
        <f>(LN(H105)+LN(H125))/2-LN(K114*K115^5)</f>
        <v>-3.6350693262203895</v>
      </c>
    </row>
    <row r="106" spans="1:11" ht="12.75">
      <c r="A106" t="s">
        <v>70</v>
      </c>
      <c r="B106">
        <f>B66*10000/B62</f>
        <v>2.576409347183152</v>
      </c>
      <c r="C106">
        <f>C66*10000/C62</f>
        <v>1.0593801056327226</v>
      </c>
      <c r="D106">
        <f>D66*10000/D62</f>
        <v>2.1075162718617815</v>
      </c>
      <c r="E106">
        <f>E66*10000/E62</f>
        <v>1.0241042081654554</v>
      </c>
      <c r="F106">
        <f>F66*10000/F62</f>
        <v>13.330928275069217</v>
      </c>
      <c r="G106">
        <f>AVERAGE(C106:E106)</f>
        <v>1.3970001952199864</v>
      </c>
      <c r="H106">
        <f>STDEV(C106:E106)</f>
        <v>0.6155777112683392</v>
      </c>
      <c r="I106">
        <f>(B106*B4+C106*C4+D106*D4+E106*E4+F106*F4)/SUM(B4:F4)</f>
        <v>3.162000423721515</v>
      </c>
      <c r="K106">
        <f>(LN(H106)+LN(H126))/2-LN(K114*K115^6)</f>
        <v>-3.2267903716575965</v>
      </c>
    </row>
    <row r="107" spans="1:11" ht="12.75">
      <c r="A107" t="s">
        <v>71</v>
      </c>
      <c r="B107">
        <f>B67*10000/B62</f>
        <v>-0.1060892564055671</v>
      </c>
      <c r="C107">
        <f>C67*10000/C62</f>
        <v>-0.17059803980070326</v>
      </c>
      <c r="D107">
        <f>D67*10000/D62</f>
        <v>-0.06726220336330271</v>
      </c>
      <c r="E107">
        <f>E67*10000/E62</f>
        <v>-0.07201097888309609</v>
      </c>
      <c r="F107">
        <f>F67*10000/F62</f>
        <v>-0.12092813549026238</v>
      </c>
      <c r="G107">
        <f>AVERAGE(C107:E107)</f>
        <v>-0.10329040734903401</v>
      </c>
      <c r="H107">
        <f>STDEV(C107:E107)</f>
        <v>0.058338458643686315</v>
      </c>
      <c r="I107">
        <f>(B107*B4+C107*C4+D107*D4+E107*E4+F107*F4)/SUM(B4:F4)</f>
        <v>-0.10606511742750754</v>
      </c>
      <c r="K107">
        <f>(LN(H107)+LN(H127))/2-LN(K114*K115^7)</f>
        <v>-3.6451580988494743</v>
      </c>
    </row>
    <row r="108" spans="1:9" ht="12.75">
      <c r="A108" t="s">
        <v>72</v>
      </c>
      <c r="B108">
        <f>B68*10000/B62</f>
        <v>0.1554156181716317</v>
      </c>
      <c r="C108">
        <f>C68*10000/C62</f>
        <v>0.05950552798163187</v>
      </c>
      <c r="D108">
        <f>D68*10000/D62</f>
        <v>0.08775335871293946</v>
      </c>
      <c r="E108">
        <f>E68*10000/E62</f>
        <v>0.1127872153634199</v>
      </c>
      <c r="F108">
        <f>F68*10000/F62</f>
        <v>-0.10988846278678642</v>
      </c>
      <c r="G108">
        <f>AVERAGE(C108:E108)</f>
        <v>0.0866820340193304</v>
      </c>
      <c r="H108">
        <f>STDEV(C108:E108)</f>
        <v>0.02665699448572551</v>
      </c>
      <c r="I108">
        <f>(B108*B4+C108*C4+D108*D4+E108*E4+F108*F4)/SUM(B4:F4)</f>
        <v>0.07035471407421601</v>
      </c>
    </row>
    <row r="109" spans="1:9" ht="12.75">
      <c r="A109" t="s">
        <v>73</v>
      </c>
      <c r="B109">
        <f>B69*10000/B62</f>
        <v>0.03411010936211964</v>
      </c>
      <c r="C109">
        <f>C69*10000/C62</f>
        <v>-0.023617232533092395</v>
      </c>
      <c r="D109">
        <f>D69*10000/D62</f>
        <v>0.09896131666373546</v>
      </c>
      <c r="E109">
        <f>E69*10000/E62</f>
        <v>0.19952483460789144</v>
      </c>
      <c r="F109">
        <f>F69*10000/F62</f>
        <v>0.10495869533722058</v>
      </c>
      <c r="G109">
        <f>AVERAGE(C109:E109)</f>
        <v>0.09162297291284484</v>
      </c>
      <c r="H109">
        <f>STDEV(C109:E109)</f>
        <v>0.1117518858845009</v>
      </c>
      <c r="I109">
        <f>(B109*B4+C109*C4+D109*D4+E109*E4+F109*F4)/SUM(B4:F4)</f>
        <v>0.08507090488705164</v>
      </c>
    </row>
    <row r="110" spans="1:11" ht="12.75">
      <c r="A110" t="s">
        <v>74</v>
      </c>
      <c r="B110">
        <f>B70*10000/B62</f>
        <v>-0.3885685986051103</v>
      </c>
      <c r="C110">
        <f>C70*10000/C62</f>
        <v>-0.15693598282168467</v>
      </c>
      <c r="D110">
        <f>D70*10000/D62</f>
        <v>-0.09886959917664416</v>
      </c>
      <c r="E110">
        <f>E70*10000/E62</f>
        <v>-0.1918240275705649</v>
      </c>
      <c r="F110">
        <f>F70*10000/F62</f>
        <v>-0.3450689221753081</v>
      </c>
      <c r="G110">
        <f>AVERAGE(C110:E110)</f>
        <v>-0.14920986985629792</v>
      </c>
      <c r="H110">
        <f>STDEV(C110:E110)</f>
        <v>0.04695637396217433</v>
      </c>
      <c r="I110">
        <f>(B110*B4+C110*C4+D110*D4+E110*E4+F110*F4)/SUM(B4:F4)</f>
        <v>-0.21000606031361047</v>
      </c>
      <c r="K110">
        <f>EXP(AVERAGE(K103:K107))</f>
        <v>0.021331885682176838</v>
      </c>
    </row>
    <row r="111" spans="1:9" ht="12.75">
      <c r="A111" t="s">
        <v>75</v>
      </c>
      <c r="B111">
        <f>B71*10000/B62</f>
        <v>-0.028115836663371457</v>
      </c>
      <c r="C111">
        <f>C71*10000/C62</f>
        <v>0.020786735458529135</v>
      </c>
      <c r="D111">
        <f>D71*10000/D62</f>
        <v>-0.0007952388462363688</v>
      </c>
      <c r="E111">
        <f>E71*10000/E62</f>
        <v>0.004276401428188498</v>
      </c>
      <c r="F111">
        <f>F71*10000/F62</f>
        <v>-0.040986744337074534</v>
      </c>
      <c r="G111">
        <f>AVERAGE(C111:E111)</f>
        <v>0.008089299346827087</v>
      </c>
      <c r="H111">
        <f>STDEV(C111:E111)</f>
        <v>0.01128490348325401</v>
      </c>
      <c r="I111">
        <f>(B111*B4+C111*C4+D111*D4+E111*E4+F111*F4)/SUM(B4:F4)</f>
        <v>-0.0037016730005363222</v>
      </c>
    </row>
    <row r="112" spans="1:9" ht="12.75">
      <c r="A112" t="s">
        <v>76</v>
      </c>
      <c r="B112">
        <f>B72*10000/B62</f>
        <v>-0.07541690054666075</v>
      </c>
      <c r="C112">
        <f>C72*10000/C62</f>
        <v>-0.023715053538427677</v>
      </c>
      <c r="D112">
        <f>D72*10000/D62</f>
        <v>-0.04221321156120167</v>
      </c>
      <c r="E112">
        <f>E72*10000/E62</f>
        <v>-0.015420805417645846</v>
      </c>
      <c r="F112">
        <f>F72*10000/F62</f>
        <v>-0.04384528998030062</v>
      </c>
      <c r="G112">
        <f>AVERAGE(C112:E112)</f>
        <v>-0.02711635683909173</v>
      </c>
      <c r="H112">
        <f>STDEV(C112:E112)</f>
        <v>0.013716227792204494</v>
      </c>
      <c r="I112">
        <f>(B112*B4+C112*C4+D112*D4+E112*E4+F112*F4)/SUM(B4:F4)</f>
        <v>-0.03633504668717058</v>
      </c>
    </row>
    <row r="113" spans="1:9" ht="12.75">
      <c r="A113" t="s">
        <v>77</v>
      </c>
      <c r="B113">
        <f>B73*10000/B62</f>
        <v>0.02456773651757223</v>
      </c>
      <c r="C113">
        <f>C73*10000/C62</f>
        <v>0.02047821871451162</v>
      </c>
      <c r="D113">
        <f>D73*10000/D62</f>
        <v>0.03077540409545673</v>
      </c>
      <c r="E113">
        <f>E73*10000/E62</f>
        <v>0.02368802446323422</v>
      </c>
      <c r="F113">
        <f>F73*10000/F62</f>
        <v>0.019561131780668536</v>
      </c>
      <c r="G113">
        <f>AVERAGE(C113:E113)</f>
        <v>0.024980549091067523</v>
      </c>
      <c r="H113">
        <f>STDEV(C113:E113)</f>
        <v>0.005268868154314945</v>
      </c>
      <c r="I113">
        <f>(B113*B4+C113*C4+D113*D4+E113*E4+F113*F4)/SUM(B4:F4)</f>
        <v>0.024195407554351754</v>
      </c>
    </row>
    <row r="114" spans="1:11" ht="12.75">
      <c r="A114" t="s">
        <v>78</v>
      </c>
      <c r="B114">
        <f>B74*10000/B62</f>
        <v>-0.1975428264063541</v>
      </c>
      <c r="C114">
        <f>C74*10000/C62</f>
        <v>-0.18385287463590083</v>
      </c>
      <c r="D114">
        <f>D74*10000/D62</f>
        <v>-0.19621068391017665</v>
      </c>
      <c r="E114">
        <f>E74*10000/E62</f>
        <v>-0.17412336467349068</v>
      </c>
      <c r="F114">
        <f>F74*10000/F62</f>
        <v>-0.15525890125321318</v>
      </c>
      <c r="G114">
        <f>AVERAGE(C114:E114)</f>
        <v>-0.18472897440652272</v>
      </c>
      <c r="H114">
        <f>STDEV(C114:E114)</f>
        <v>0.011069691995348248</v>
      </c>
      <c r="I114">
        <f>(B114*B4+C114*C4+D114*D4+E114*E4+F114*F4)/SUM(B4:F4)</f>
        <v>-0.1826430398433192</v>
      </c>
      <c r="J114" t="s">
        <v>96</v>
      </c>
      <c r="K114">
        <v>285</v>
      </c>
    </row>
    <row r="115" spans="1:11" ht="12.75">
      <c r="A115" t="s">
        <v>79</v>
      </c>
      <c r="B115">
        <f>B75*10000/B62</f>
        <v>0.00096028041473024</v>
      </c>
      <c r="C115">
        <f>C75*10000/C62</f>
        <v>-0.0025353222649896444</v>
      </c>
      <c r="D115">
        <f>D75*10000/D62</f>
        <v>-0.0034039117665048673</v>
      </c>
      <c r="E115">
        <f>E75*10000/E62</f>
        <v>-0.00672125574911109</v>
      </c>
      <c r="F115">
        <f>F75*10000/F62</f>
        <v>-0.00028236348649062415</v>
      </c>
      <c r="G115">
        <f>AVERAGE(C115:E115)</f>
        <v>-0.004220163260201867</v>
      </c>
      <c r="H115">
        <f>STDEV(C115:E115)</f>
        <v>0.0022091196570340438</v>
      </c>
      <c r="I115">
        <f>(B115*B4+C115*C4+D115*D4+E115*E4+F115*F4)/SUM(B4:F4)</f>
        <v>-0.002944642550173595</v>
      </c>
      <c r="J115" t="s">
        <v>97</v>
      </c>
      <c r="K115">
        <v>0.5536</v>
      </c>
    </row>
    <row r="118" ht="12.75">
      <c r="A118" t="s">
        <v>62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64</v>
      </c>
      <c r="H120" t="s">
        <v>65</v>
      </c>
      <c r="I120" t="s">
        <v>60</v>
      </c>
    </row>
    <row r="121" spans="1:9" ht="12.75">
      <c r="A121" t="s">
        <v>80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81</v>
      </c>
      <c r="B122">
        <f>B82*10000/B62</f>
        <v>226.46132351964988</v>
      </c>
      <c r="C122">
        <f>C82*10000/C62</f>
        <v>117.5530619858674</v>
      </c>
      <c r="D122">
        <f>D82*10000/D62</f>
        <v>-4.251953171990212</v>
      </c>
      <c r="E122">
        <f>E82*10000/E62</f>
        <v>-116.62595969639533</v>
      </c>
      <c r="F122">
        <f>F82*10000/F62</f>
        <v>-241.92500276707585</v>
      </c>
      <c r="G122">
        <f>AVERAGE(C122:E122)</f>
        <v>-1.1082836275060448</v>
      </c>
      <c r="H122">
        <f>STDEV(C122:E122)</f>
        <v>117.1211575364123</v>
      </c>
      <c r="I122">
        <f>(B122*B4+C122*C4+D122*D4+E122*E4+F122*F4)/SUM(B4:F4)</f>
        <v>-0.35552249226064586</v>
      </c>
    </row>
    <row r="123" spans="1:9" ht="12.75">
      <c r="A123" t="s">
        <v>82</v>
      </c>
      <c r="B123">
        <f>B83*10000/B62</f>
        <v>-1.8102987391264616</v>
      </c>
      <c r="C123">
        <f>C83*10000/C62</f>
        <v>0.12034334717882661</v>
      </c>
      <c r="D123">
        <f>D83*10000/D62</f>
        <v>-1.3221381302693476</v>
      </c>
      <c r="E123">
        <f>E83*10000/E62</f>
        <v>-0.16100207688409662</v>
      </c>
      <c r="F123">
        <f>F83*10000/F62</f>
        <v>6.930290475124984</v>
      </c>
      <c r="G123">
        <f>AVERAGE(C123:E123)</f>
        <v>-0.4542656199915392</v>
      </c>
      <c r="H123">
        <f>STDEV(C123:E123)</f>
        <v>0.7646507911996265</v>
      </c>
      <c r="I123">
        <f>(B123*B4+C123*C4+D123*D4+E123*E4+F123*F4)/SUM(B4:F4)</f>
        <v>0.33648163816637205</v>
      </c>
    </row>
    <row r="124" spans="1:9" ht="12.75">
      <c r="A124" t="s">
        <v>83</v>
      </c>
      <c r="B124">
        <f>B84*10000/B62</f>
        <v>0.8595308501379771</v>
      </c>
      <c r="C124">
        <f>C84*10000/C62</f>
        <v>0.6208745912618515</v>
      </c>
      <c r="D124">
        <f>D84*10000/D62</f>
        <v>0.5948025302310397</v>
      </c>
      <c r="E124">
        <f>E84*10000/E62</f>
        <v>1.197178635264846</v>
      </c>
      <c r="F124">
        <f>F84*10000/F62</f>
        <v>2.663897774476045</v>
      </c>
      <c r="G124">
        <f>AVERAGE(C124:E124)</f>
        <v>0.804285252252579</v>
      </c>
      <c r="H124">
        <f>STDEV(C124:E124)</f>
        <v>0.3405052802861015</v>
      </c>
      <c r="I124">
        <f>(B124*B4+C124*C4+D124*D4+E124*E4+F124*F4)/SUM(B4:F4)</f>
        <v>1.0607513312626635</v>
      </c>
    </row>
    <row r="125" spans="1:9" ht="12.75">
      <c r="A125" t="s">
        <v>84</v>
      </c>
      <c r="B125">
        <f>B85*10000/B62</f>
        <v>-0.9517399064153219</v>
      </c>
      <c r="C125">
        <f>C85*10000/C62</f>
        <v>0.27514240138608065</v>
      </c>
      <c r="D125">
        <f>D85*10000/D62</f>
        <v>-0.16561889247658898</v>
      </c>
      <c r="E125">
        <f>E85*10000/E62</f>
        <v>0.19520469798959958</v>
      </c>
      <c r="F125">
        <f>F85*10000/F62</f>
        <v>-0.7003169327426397</v>
      </c>
      <c r="G125">
        <f>AVERAGE(C125:E125)</f>
        <v>0.10157606896636374</v>
      </c>
      <c r="H125">
        <f>STDEV(C125:E125)</f>
        <v>0.23482412497750668</v>
      </c>
      <c r="I125">
        <f>(B125*B4+C125*C4+D125*D4+E125*E4+F125*F4)/SUM(B4:F4)</f>
        <v>-0.15785608267270249</v>
      </c>
    </row>
    <row r="126" spans="1:9" ht="12.75">
      <c r="A126" t="s">
        <v>85</v>
      </c>
      <c r="B126">
        <f>B86*10000/B62</f>
        <v>1.1688766113441078</v>
      </c>
      <c r="C126">
        <f>C86*10000/C62</f>
        <v>1.250674464299411</v>
      </c>
      <c r="D126">
        <f>D86*10000/D62</f>
        <v>1.2547058676525413</v>
      </c>
      <c r="E126">
        <f>E86*10000/E62</f>
        <v>0.9544705728715355</v>
      </c>
      <c r="F126">
        <f>F86*10000/F62</f>
        <v>1.037907472042076</v>
      </c>
      <c r="G126">
        <f>AVERAGE(C126:E126)</f>
        <v>1.1532836349411626</v>
      </c>
      <c r="H126">
        <f>STDEV(C126:E126)</f>
        <v>0.17218896100033634</v>
      </c>
      <c r="I126">
        <f>(B126*B4+C126*C4+D126*D4+E126*E4+F126*F4)/SUM(B4:F4)</f>
        <v>1.1401223616964564</v>
      </c>
    </row>
    <row r="127" spans="1:9" ht="12.75">
      <c r="A127" t="s">
        <v>86</v>
      </c>
      <c r="B127">
        <f>B87*10000/B62</f>
        <v>-0.2248124095123746</v>
      </c>
      <c r="C127">
        <f>C87*10000/C62</f>
        <v>-0.44735559159995714</v>
      </c>
      <c r="D127">
        <f>D87*10000/D62</f>
        <v>-0.02655312782513107</v>
      </c>
      <c r="E127">
        <f>E87*10000/E62</f>
        <v>-0.032765866621702056</v>
      </c>
      <c r="F127">
        <f>F87*10000/F62</f>
        <v>0.3967865915925376</v>
      </c>
      <c r="G127">
        <f>AVERAGE(C127:E127)</f>
        <v>-0.16889152868226343</v>
      </c>
      <c r="H127">
        <f>STDEV(C127:E127)</f>
        <v>0.241176958441951</v>
      </c>
      <c r="I127">
        <f>(B127*B4+C127*C4+D127*D4+E127*E4+F127*F4)/SUM(B4:F4)</f>
        <v>-0.10145022679581106</v>
      </c>
    </row>
    <row r="128" spans="1:9" ht="12.75">
      <c r="A128" t="s">
        <v>87</v>
      </c>
      <c r="B128">
        <f>B88*10000/B62</f>
        <v>0.16310646328326803</v>
      </c>
      <c r="C128">
        <f>C88*10000/C62</f>
        <v>0.01451659935977751</v>
      </c>
      <c r="D128">
        <f>D88*10000/D62</f>
        <v>0.02261543940278874</v>
      </c>
      <c r="E128">
        <f>E88*10000/E62</f>
        <v>0.33107293632921475</v>
      </c>
      <c r="F128">
        <f>F88*10000/F62</f>
        <v>0.29556943269552033</v>
      </c>
      <c r="G128">
        <f>AVERAGE(C128:E128)</f>
        <v>0.12273499169726033</v>
      </c>
      <c r="H128">
        <f>STDEV(C128:E128)</f>
        <v>0.18047138881997626</v>
      </c>
      <c r="I128">
        <f>(B128*B4+C128*C4+D128*D4+E128*E4+F128*F4)/SUM(B4:F4)</f>
        <v>0.15166627718813205</v>
      </c>
    </row>
    <row r="129" spans="1:9" ht="12.75">
      <c r="A129" t="s">
        <v>88</v>
      </c>
      <c r="B129">
        <f>B89*10000/B62</f>
        <v>-0.10456567754142113</v>
      </c>
      <c r="C129">
        <f>C89*10000/C62</f>
        <v>-0.14253471500724635</v>
      </c>
      <c r="D129">
        <f>D89*10000/D62</f>
        <v>0.004760249762327283</v>
      </c>
      <c r="E129">
        <f>E89*10000/E62</f>
        <v>0.024182676101951794</v>
      </c>
      <c r="F129">
        <f>F89*10000/F62</f>
        <v>-0.09188819533932796</v>
      </c>
      <c r="G129">
        <f>AVERAGE(C129:E129)</f>
        <v>-0.037863929714322425</v>
      </c>
      <c r="H129">
        <f>STDEV(C129:E129)</f>
        <v>0.09116626367032692</v>
      </c>
      <c r="I129">
        <f>(B129*B4+C129*C4+D129*D4+E129*E4+F129*F4)/SUM(B4:F4)</f>
        <v>-0.05474848996393103</v>
      </c>
    </row>
    <row r="130" spans="1:9" ht="12.75">
      <c r="A130" t="s">
        <v>89</v>
      </c>
      <c r="B130">
        <f>B90*10000/B62</f>
        <v>0.07250271365129363</v>
      </c>
      <c r="C130">
        <f>C90*10000/C62</f>
        <v>0.0971271399661777</v>
      </c>
      <c r="D130">
        <f>D90*10000/D62</f>
        <v>0.10433003131458563</v>
      </c>
      <c r="E130">
        <f>E90*10000/E62</f>
        <v>0.09956054743565874</v>
      </c>
      <c r="F130">
        <f>F90*10000/F62</f>
        <v>0.40198447427956285</v>
      </c>
      <c r="G130">
        <f>AVERAGE(C130:E130)</f>
        <v>0.10033923957214069</v>
      </c>
      <c r="H130">
        <f>STDEV(C130:E130)</f>
        <v>0.0036640390318341707</v>
      </c>
      <c r="I130">
        <f>(B130*B4+C130*C4+D130*D4+E130*E4+F130*F4)/SUM(B4:F4)</f>
        <v>0.13661663377453073</v>
      </c>
    </row>
    <row r="131" spans="1:9" ht="12.75">
      <c r="A131" t="s">
        <v>90</v>
      </c>
      <c r="B131">
        <f>B91*10000/B62</f>
        <v>-0.016393054297990612</v>
      </c>
      <c r="C131">
        <f>C91*10000/C62</f>
        <v>-0.08821601254939235</v>
      </c>
      <c r="D131">
        <f>D91*10000/D62</f>
        <v>0.011663536184642996</v>
      </c>
      <c r="E131">
        <f>E91*10000/E62</f>
        <v>0.008180420999827482</v>
      </c>
      <c r="F131">
        <f>F91*10000/F62</f>
        <v>-0.00017538093836267976</v>
      </c>
      <c r="G131">
        <f>AVERAGE(C131:E131)</f>
        <v>-0.022790685121640623</v>
      </c>
      <c r="H131">
        <f>STDEV(C131:E131)</f>
        <v>0.05668675440188003</v>
      </c>
      <c r="I131">
        <f>(B131*B4+C131*C4+D131*D4+E131*E4+F131*F4)/SUM(B4:F4)</f>
        <v>-0.018856428407020367</v>
      </c>
    </row>
    <row r="132" spans="1:9" ht="12.75">
      <c r="A132" t="s">
        <v>91</v>
      </c>
      <c r="B132">
        <f>B92*10000/B62</f>
        <v>0.023672228865681457</v>
      </c>
      <c r="C132">
        <f>C92*10000/C62</f>
        <v>-0.003347457139079687</v>
      </c>
      <c r="D132">
        <f>D92*10000/D62</f>
        <v>0.00035918120309423867</v>
      </c>
      <c r="E132">
        <f>E92*10000/E62</f>
        <v>0.05521585031350986</v>
      </c>
      <c r="F132">
        <f>F92*10000/F62</f>
        <v>0.028880152316620347</v>
      </c>
      <c r="G132">
        <f>AVERAGE(C132:E132)</f>
        <v>0.017409191459174803</v>
      </c>
      <c r="H132">
        <f>STDEV(C132:E132)</f>
        <v>0.0327939381936048</v>
      </c>
      <c r="I132">
        <f>(B132*B4+C132*C4+D132*D4+E132*E4+F132*F4)/SUM(B4:F4)</f>
        <v>0.01984724869308712</v>
      </c>
    </row>
    <row r="133" spans="1:9" ht="12.75">
      <c r="A133" t="s">
        <v>92</v>
      </c>
      <c r="B133">
        <f>B93*10000/B62</f>
        <v>0.11448820620401276</v>
      </c>
      <c r="C133">
        <f>C93*10000/C62</f>
        <v>0.06744049308482852</v>
      </c>
      <c r="D133">
        <f>D93*10000/D62</f>
        <v>0.10374716476026605</v>
      </c>
      <c r="E133">
        <f>E93*10000/E62</f>
        <v>0.09193400956637211</v>
      </c>
      <c r="F133">
        <f>F93*10000/F62</f>
        <v>0.060656980259578205</v>
      </c>
      <c r="G133">
        <f>AVERAGE(C133:E133)</f>
        <v>0.0877072224704889</v>
      </c>
      <c r="H133">
        <f>STDEV(C133:E133)</f>
        <v>0.01851871752855597</v>
      </c>
      <c r="I133">
        <f>(B133*B4+C133*C4+D133*D4+E133*E4+F133*F4)/SUM(B4:F4)</f>
        <v>0.08796164488113366</v>
      </c>
    </row>
    <row r="134" spans="1:9" ht="12.75">
      <c r="A134" t="s">
        <v>93</v>
      </c>
      <c r="B134">
        <f>B94*10000/B62</f>
        <v>-0.028601532327305706</v>
      </c>
      <c r="C134">
        <f>C94*10000/C62</f>
        <v>-0.00982382904724415</v>
      </c>
      <c r="D134">
        <f>D94*10000/D62</f>
        <v>0.0087292889377017</v>
      </c>
      <c r="E134">
        <f>E94*10000/E62</f>
        <v>0.0191917934419913</v>
      </c>
      <c r="F134">
        <f>F94*10000/F62</f>
        <v>0.0034562312459119463</v>
      </c>
      <c r="G134">
        <f>AVERAGE(C134:E134)</f>
        <v>0.006032417777482949</v>
      </c>
      <c r="H134">
        <f>STDEV(C134:E134)</f>
        <v>0.014694605222685338</v>
      </c>
      <c r="I134">
        <f>(B134*B4+C134*C4+D134*D4+E134*E4+F134*F4)/SUM(B4:F4)</f>
        <v>0.0006766343623253919</v>
      </c>
    </row>
    <row r="135" spans="1:9" ht="12.75">
      <c r="A135" t="s">
        <v>94</v>
      </c>
      <c r="B135">
        <f>B95*10000/B62</f>
        <v>-0.0041376010888817755</v>
      </c>
      <c r="C135">
        <f>C95*10000/C62</f>
        <v>-0.0024751290450217268</v>
      </c>
      <c r="D135">
        <f>D95*10000/D62</f>
        <v>-0.00026314021811815893</v>
      </c>
      <c r="E135">
        <f>E95*10000/E62</f>
        <v>0.0006307112162528222</v>
      </c>
      <c r="F135">
        <f>F95*10000/F62</f>
        <v>-0.0074235970812126465</v>
      </c>
      <c r="G135">
        <f>AVERAGE(C135:E135)</f>
        <v>-0.0007025193489623545</v>
      </c>
      <c r="H135">
        <f>STDEV(C135:E135)</f>
        <v>0.0015988594208386614</v>
      </c>
      <c r="I135">
        <f>(B135*B4+C135*C4+D135*D4+E135*E4+F135*F4)/SUM(B4:F4)</f>
        <v>-0.0020976645382953015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Lissner</dc:creator>
  <cp:keywords/>
  <dc:description/>
  <cp:lastModifiedBy>hagen</cp:lastModifiedBy>
  <cp:lastPrinted>2004-08-31T06:39:58Z</cp:lastPrinted>
  <dcterms:created xsi:type="dcterms:W3CDTF">2004-08-31T06:39:58Z</dcterms:created>
  <dcterms:modified xsi:type="dcterms:W3CDTF">2004-08-31T10:41:25Z</dcterms:modified>
  <cp:category/>
  <cp:version/>
  <cp:contentType/>
  <cp:contentStatus/>
</cp:coreProperties>
</file>