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<sst xmlns="http://schemas.openxmlformats.org/spreadsheetml/2006/main" count="205" uniqueCount="99">
  <si>
    <t xml:space="preserve"> Wed 08/09/2004       14:28:42</t>
  </si>
  <si>
    <t>LISSNER</t>
  </si>
  <si>
    <t>HCMQAP319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</si>
  <si>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</si>
  <si>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</si>
  <si>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</si>
  <si>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</si>
  <si>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</si>
  <si>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</si>
  <si>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</si>
  <si>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</si>
  <si>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</si>
  <si>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</si>
  <si>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</si>
  <si>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</si>
  <si>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</si>
  <si>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</si>
  <si>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</si>
  <si>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</si>
  <si>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</si>
  <si>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</si>
  <si>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</si>
  <si>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</si>
  <si>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</si>
  <si>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</si>
  <si>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</si>
  <si>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</si>
  <si>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</si>
  <si>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</si>
  <si>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</si>
  <si>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</si>
  <si>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</si>
  <si>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</si>
  <si>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</si>
  <si>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</si>
  <si>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</si>
  <si>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</si>
  <si>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</si>
  <si>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</si>
  <si>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</si>
  <si>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</si>
  <si>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</si>
  <si>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</si>
  <si>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</si>
  <si>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</si>
  <si>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</si>
  <si>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</si>
  <si>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-0.003758*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</si>
  <si>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</si>
  <si>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</si>
  <si>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</si>
  <si>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</si>
  <si>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</si>
  <si>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</si>
  <si>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</si>
  <si>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Freigabe zum Verbauen zu einem Magnet ! ( C2 im Limit 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</si>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</sst>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  <font>
      <b/>
      <sz val="12"/>
      <color indexed="57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0" fontId="6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55"/>
          <c:w val="0.7977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31345"/>
        <c:crosses val="autoZero"/>
        <c:auto val="1"/>
        <c:lblOffset val="100"/>
        <c:noMultiLvlLbl val="0"/>
      </c:catAx>
      <c:valAx>
        <c:axId val="57531345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8912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7725"/>
          <c:y val="0.1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8294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38">
      <selection activeCell="A32" sqref="A3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-0.002266</v>
      </c>
      <c r="C4" s="13">
        <v>-0.003759</v>
      </c>
      <c r="D4" s="13">
        <v>-0.003756</v>
      </c>
      <c r="E4" s="13">
        <v>-0.003758</v>
      </c>
      <c r="F4" s="24">
        <v>-0.002082</v>
      </c>
      <c r="G4" s="34">
        <v>-0.011714</v>
      </c>
    </row>
    <row r="5" spans="1:7" ht="12.75" thickBot="1">
      <c r="A5" s="44" t="s">
        <v>13</v>
      </c>
      <c r="B5" s="45">
        <v>6.829331</v>
      </c>
      <c r="C5" s="46">
        <v>2.631429</v>
      </c>
      <c r="D5" s="46">
        <v>-1.208765</v>
      </c>
      <c r="E5" s="46">
        <v>-2.612781</v>
      </c>
      <c r="F5" s="47">
        <v>-5.353324</v>
      </c>
      <c r="G5" s="48">
        <v>7.284264</v>
      </c>
    </row>
    <row r="6" spans="1:7" ht="12.75" thickTop="1">
      <c r="A6" s="6" t="s">
        <v>14</v>
      </c>
      <c r="B6" s="39">
        <v>-11.95818</v>
      </c>
      <c r="C6" s="40">
        <v>56.49664</v>
      </c>
      <c r="D6" s="40">
        <v>8.536552</v>
      </c>
      <c r="E6" s="40">
        <v>5.490493</v>
      </c>
      <c r="F6" s="41">
        <v>-114.239</v>
      </c>
      <c r="G6" s="42">
        <v>0.006324006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3.873639</v>
      </c>
      <c r="C8" s="14">
        <v>1.950606</v>
      </c>
      <c r="D8" s="14">
        <v>0.61879</v>
      </c>
      <c r="E8" s="14">
        <v>-1.522674</v>
      </c>
      <c r="F8" s="25">
        <v>-8.86989</v>
      </c>
      <c r="G8" s="35">
        <v>-0.368725</v>
      </c>
    </row>
    <row r="9" spans="1:7" ht="12">
      <c r="A9" s="20" t="s">
        <v>17</v>
      </c>
      <c r="B9" s="29">
        <v>-0.6528587</v>
      </c>
      <c r="C9" s="14">
        <v>0.2770352</v>
      </c>
      <c r="D9" s="14">
        <v>-0.08656952</v>
      </c>
      <c r="E9" s="14">
        <v>-0.2111439</v>
      </c>
      <c r="F9" s="25">
        <v>-1.577443</v>
      </c>
      <c r="G9" s="35">
        <v>-0.309887</v>
      </c>
    </row>
    <row r="10" spans="1:7" ht="12">
      <c r="A10" s="20" t="s">
        <v>18</v>
      </c>
      <c r="B10" s="29">
        <v>0.04499411</v>
      </c>
      <c r="C10" s="14">
        <v>-0.606313</v>
      </c>
      <c r="D10" s="14">
        <v>-0.2106478</v>
      </c>
      <c r="E10" s="14">
        <v>0.292487</v>
      </c>
      <c r="F10" s="25">
        <v>0.7029706</v>
      </c>
      <c r="G10" s="35">
        <v>-0.02598858</v>
      </c>
    </row>
    <row r="11" spans="1:7" ht="12">
      <c r="A11" s="21" t="s">
        <v>19</v>
      </c>
      <c r="B11" s="31">
        <v>1.938459</v>
      </c>
      <c r="C11" s="16">
        <v>0.8802935</v>
      </c>
      <c r="D11" s="16">
        <v>1.196738</v>
      </c>
      <c r="E11" s="16">
        <v>0.528275</v>
      </c>
      <c r="F11" s="27">
        <v>13.21371</v>
      </c>
      <c r="G11" s="37">
        <v>2.669145</v>
      </c>
    </row>
    <row r="12" spans="1:7" ht="12">
      <c r="A12" s="20" t="s">
        <v>20</v>
      </c>
      <c r="B12" s="29">
        <v>0.3220982</v>
      </c>
      <c r="C12" s="14">
        <v>0.1010669</v>
      </c>
      <c r="D12" s="14">
        <v>-0.09455999</v>
      </c>
      <c r="E12" s="14">
        <v>-0.2581511</v>
      </c>
      <c r="F12" s="25">
        <v>-0.5075899</v>
      </c>
      <c r="G12" s="35">
        <v>-0.08146967</v>
      </c>
    </row>
    <row r="13" spans="1:7" ht="12">
      <c r="A13" s="20" t="s">
        <v>21</v>
      </c>
      <c r="B13" s="29">
        <v>-0.0342591</v>
      </c>
      <c r="C13" s="14">
        <v>0.2463789</v>
      </c>
      <c r="D13" s="14">
        <v>0.04279081</v>
      </c>
      <c r="E13" s="14">
        <v>-0.01033604</v>
      </c>
      <c r="F13" s="25">
        <v>0.08588359</v>
      </c>
      <c r="G13" s="35">
        <v>0.07356807</v>
      </c>
    </row>
    <row r="14" spans="1:7" ht="12">
      <c r="A14" s="20" t="s">
        <v>22</v>
      </c>
      <c r="B14" s="29">
        <v>-0.07008634</v>
      </c>
      <c r="C14" s="14">
        <v>-0.05960585</v>
      </c>
      <c r="D14" s="14">
        <v>-0.03168921</v>
      </c>
      <c r="E14" s="14">
        <v>-0.03437139</v>
      </c>
      <c r="F14" s="25">
        <v>0.01504083</v>
      </c>
      <c r="G14" s="35">
        <v>-0.03839292</v>
      </c>
    </row>
    <row r="15" spans="1:7" ht="12">
      <c r="A15" s="21" t="s">
        <v>23</v>
      </c>
      <c r="B15" s="31">
        <v>-0.4337371</v>
      </c>
      <c r="C15" s="16">
        <v>-0.2204249</v>
      </c>
      <c r="D15" s="16">
        <v>-0.1744186</v>
      </c>
      <c r="E15" s="16">
        <v>-0.2444971</v>
      </c>
      <c r="F15" s="27">
        <v>-0.4685374</v>
      </c>
      <c r="G15" s="37">
        <v>-0.2791612</v>
      </c>
    </row>
    <row r="16" spans="1:7" ht="12">
      <c r="A16" s="20" t="s">
        <v>24</v>
      </c>
      <c r="B16" s="29">
        <v>0.040409</v>
      </c>
      <c r="C16" s="14">
        <v>-0.01227152</v>
      </c>
      <c r="D16" s="14">
        <v>-0.03447501</v>
      </c>
      <c r="E16" s="14">
        <v>0.008532758</v>
      </c>
      <c r="F16" s="25">
        <v>-0.05408291</v>
      </c>
      <c r="G16" s="35">
        <v>-0.01053827</v>
      </c>
    </row>
    <row r="17" spans="1:7" ht="12">
      <c r="A17" s="20" t="s">
        <v>25</v>
      </c>
      <c r="B17" s="29">
        <v>-0.0311225</v>
      </c>
      <c r="C17" s="14">
        <v>-0.05965759</v>
      </c>
      <c r="D17" s="14">
        <v>-0.03934095</v>
      </c>
      <c r="E17" s="14">
        <v>-0.03335987</v>
      </c>
      <c r="F17" s="25">
        <v>-0.03854254</v>
      </c>
      <c r="G17" s="35">
        <v>-0.04149473</v>
      </c>
    </row>
    <row r="18" spans="1:7" ht="12">
      <c r="A18" s="20" t="s">
        <v>26</v>
      </c>
      <c r="B18" s="29">
        <v>-0.004338557</v>
      </c>
      <c r="C18" s="14">
        <v>0.008503794</v>
      </c>
      <c r="D18" s="14">
        <v>0.03647996</v>
      </c>
      <c r="E18" s="14">
        <v>0.03179038</v>
      </c>
      <c r="F18" s="25">
        <v>0.04147229</v>
      </c>
      <c r="G18" s="35">
        <v>0.02335397</v>
      </c>
    </row>
    <row r="19" spans="1:7" ht="12">
      <c r="A19" s="21" t="s">
        <v>27</v>
      </c>
      <c r="B19" s="31">
        <v>-0.2076456</v>
      </c>
      <c r="C19" s="16">
        <v>-0.1867582</v>
      </c>
      <c r="D19" s="16">
        <v>-0.195882</v>
      </c>
      <c r="E19" s="16">
        <v>-0.1855388</v>
      </c>
      <c r="F19" s="27">
        <v>-0.1453002</v>
      </c>
      <c r="G19" s="37">
        <v>-0.1861601</v>
      </c>
    </row>
    <row r="20" spans="1:7" ht="12.75" thickBot="1">
      <c r="A20" s="44" t="s">
        <v>28</v>
      </c>
      <c r="B20" s="45">
        <v>-0.005612803</v>
      </c>
      <c r="C20" s="46">
        <v>-0.004354625</v>
      </c>
      <c r="D20" s="46">
        <v>-0.004159963</v>
      </c>
      <c r="E20" s="46">
        <v>-0.004574984</v>
      </c>
      <c r="F20" s="47">
        <v>-0.002076696</v>
      </c>
      <c r="G20" s="48">
        <v>-0.004239916</v>
      </c>
    </row>
    <row r="21" spans="1:7" ht="12.75" thickTop="1">
      <c r="A21" s="6" t="s">
        <v>29</v>
      </c>
      <c r="B21" s="39">
        <v>-172.8596</v>
      </c>
      <c r="C21" s="40">
        <v>-24.31621</v>
      </c>
      <c r="D21" s="40">
        <v>10.43349</v>
      </c>
      <c r="E21" s="40">
        <v>30.8278</v>
      </c>
      <c r="F21" s="41">
        <v>157.5197</v>
      </c>
      <c r="G21" s="43">
        <v>0.001683337</v>
      </c>
    </row>
    <row r="22" spans="1:7" ht="12">
      <c r="A22" s="20" t="s">
        <v>30</v>
      </c>
      <c r="B22" s="29">
        <v>136.5951</v>
      </c>
      <c r="C22" s="14">
        <v>52.62907</v>
      </c>
      <c r="D22" s="14">
        <v>-24.17535</v>
      </c>
      <c r="E22" s="14">
        <v>-52.2561</v>
      </c>
      <c r="F22" s="25">
        <v>-107.0706</v>
      </c>
      <c r="G22" s="36">
        <v>0</v>
      </c>
    </row>
    <row r="23" spans="1:7" ht="12">
      <c r="A23" s="20" t="s">
        <v>31</v>
      </c>
      <c r="B23" s="29">
        <v>1.993012</v>
      </c>
      <c r="C23" s="14">
        <v>2.14168</v>
      </c>
      <c r="D23" s="14">
        <v>1.51872</v>
      </c>
      <c r="E23" s="14">
        <v>-0.6781315</v>
      </c>
      <c r="F23" s="25">
        <v>6.706457</v>
      </c>
      <c r="G23" s="35">
        <v>1.900411</v>
      </c>
    </row>
    <row r="24" spans="1:7" ht="12">
      <c r="A24" s="20" t="s">
        <v>32</v>
      </c>
      <c r="B24" s="29">
        <v>-1.034208</v>
      </c>
      <c r="C24" s="14">
        <v>-0.876645</v>
      </c>
      <c r="D24" s="14">
        <v>-0.2853344</v>
      </c>
      <c r="E24" s="14">
        <v>0.8149987</v>
      </c>
      <c r="F24" s="25">
        <v>-1.075762</v>
      </c>
      <c r="G24" s="35">
        <v>-0.3768937</v>
      </c>
    </row>
    <row r="25" spans="1:7" ht="12">
      <c r="A25" s="20" t="s">
        <v>33</v>
      </c>
      <c r="B25" s="29">
        <v>-0.0435464</v>
      </c>
      <c r="C25" s="14">
        <v>0.6366639</v>
      </c>
      <c r="D25" s="14">
        <v>0.8875373</v>
      </c>
      <c r="E25" s="14">
        <v>0.3115862</v>
      </c>
      <c r="F25" s="25">
        <v>1.396135</v>
      </c>
      <c r="G25" s="35">
        <v>0.6213772</v>
      </c>
    </row>
    <row r="26" spans="1:7" ht="12">
      <c r="A26" s="21" t="s">
        <v>34</v>
      </c>
      <c r="B26" s="31">
        <v>0.2814245</v>
      </c>
      <c r="C26" s="16">
        <v>0.09172002</v>
      </c>
      <c r="D26" s="16">
        <v>-0.07935321</v>
      </c>
      <c r="E26" s="16">
        <v>0.5931777</v>
      </c>
      <c r="F26" s="27">
        <v>2.180564</v>
      </c>
      <c r="G26" s="37">
        <v>0.4773074</v>
      </c>
    </row>
    <row r="27" spans="1:7" ht="12">
      <c r="A27" s="20" t="s">
        <v>35</v>
      </c>
      <c r="B27" s="29">
        <v>-0.2044739</v>
      </c>
      <c r="C27" s="14">
        <v>0.123375</v>
      </c>
      <c r="D27" s="14">
        <v>0.05068017</v>
      </c>
      <c r="E27" s="14">
        <v>0.02360709</v>
      </c>
      <c r="F27" s="25">
        <v>-0.2570391</v>
      </c>
      <c r="G27" s="35">
        <v>-0.01636781</v>
      </c>
    </row>
    <row r="28" spans="1:7" ht="12">
      <c r="A28" s="20" t="s">
        <v>36</v>
      </c>
      <c r="B28" s="29">
        <v>-0.04835305</v>
      </c>
      <c r="C28" s="14">
        <v>-0.006199798</v>
      </c>
      <c r="D28" s="14">
        <v>-0.0652257</v>
      </c>
      <c r="E28" s="14">
        <v>0.06145596</v>
      </c>
      <c r="F28" s="25">
        <v>0.09595029</v>
      </c>
      <c r="G28" s="35">
        <v>0.003389302</v>
      </c>
    </row>
    <row r="29" spans="1:7" ht="12">
      <c r="A29" s="20" t="s">
        <v>37</v>
      </c>
      <c r="B29" s="29">
        <v>0.05605331</v>
      </c>
      <c r="C29" s="14">
        <v>0.0997796</v>
      </c>
      <c r="D29" s="14">
        <v>0.01678237</v>
      </c>
      <c r="E29" s="14">
        <v>-0.06865204</v>
      </c>
      <c r="F29" s="25">
        <v>-0.02247138</v>
      </c>
      <c r="G29" s="35">
        <v>0.01666064</v>
      </c>
    </row>
    <row r="30" spans="1:7" ht="12">
      <c r="A30" s="21" t="s">
        <v>38</v>
      </c>
      <c r="B30" s="31">
        <v>-0.04570749</v>
      </c>
      <c r="C30" s="16">
        <v>-0.01063317</v>
      </c>
      <c r="D30" s="16">
        <v>-0.03217291</v>
      </c>
      <c r="E30" s="16">
        <v>-0.04395406</v>
      </c>
      <c r="F30" s="27">
        <v>0.2673894</v>
      </c>
      <c r="G30" s="37">
        <v>0.008118017</v>
      </c>
    </row>
    <row r="31" spans="1:7" ht="12">
      <c r="A31" s="20" t="s">
        <v>39</v>
      </c>
      <c r="B31" s="29">
        <v>-0.01633729</v>
      </c>
      <c r="C31" s="14">
        <v>0.007242994</v>
      </c>
      <c r="D31" s="14">
        <v>-0.004812675</v>
      </c>
      <c r="E31" s="14">
        <v>-0.0227019</v>
      </c>
      <c r="F31" s="25">
        <v>-0.04007311</v>
      </c>
      <c r="G31" s="35">
        <v>-0.01258787</v>
      </c>
    </row>
    <row r="32" spans="1:7" ht="12">
      <c r="A32" s="20" t="s">
        <v>40</v>
      </c>
      <c r="B32" s="29">
        <v>0.003676741</v>
      </c>
      <c r="C32" s="14">
        <v>0.02611901</v>
      </c>
      <c r="D32" s="14">
        <v>0.006655956</v>
      </c>
      <c r="E32" s="14">
        <v>0.02139792</v>
      </c>
      <c r="F32" s="25">
        <v>0.05351277</v>
      </c>
      <c r="G32" s="35">
        <v>0.02069488</v>
      </c>
    </row>
    <row r="33" spans="1:7" ht="12">
      <c r="A33" s="20" t="s">
        <v>41</v>
      </c>
      <c r="B33" s="29">
        <v>0.1555445</v>
      </c>
      <c r="C33" s="14">
        <v>0.1093844</v>
      </c>
      <c r="D33" s="14">
        <v>0.1022353</v>
      </c>
      <c r="E33" s="14">
        <v>0.08387466</v>
      </c>
      <c r="F33" s="25">
        <v>0.03875082</v>
      </c>
      <c r="G33" s="35">
        <v>0.09881039</v>
      </c>
    </row>
    <row r="34" spans="1:7" ht="12">
      <c r="A34" s="21" t="s">
        <v>42</v>
      </c>
      <c r="B34" s="31">
        <v>-0.03256737</v>
      </c>
      <c r="C34" s="16">
        <v>-0.02139168</v>
      </c>
      <c r="D34" s="16">
        <v>-0.01002737</v>
      </c>
      <c r="E34" s="16">
        <v>-0.00260072</v>
      </c>
      <c r="F34" s="27">
        <v>-0.01871584</v>
      </c>
      <c r="G34" s="37">
        <v>-0.01542622</v>
      </c>
    </row>
    <row r="35" spans="1:7" ht="12.75" thickBot="1">
      <c r="A35" s="22" t="s">
        <v>43</v>
      </c>
      <c r="B35" s="32">
        <v>-0.004484222</v>
      </c>
      <c r="C35" s="17">
        <v>0.005795772</v>
      </c>
      <c r="D35" s="17">
        <v>0.002845846</v>
      </c>
      <c r="E35" s="17">
        <v>-0.001235154</v>
      </c>
      <c r="F35" s="28">
        <v>0.005878911</v>
      </c>
      <c r="G35" s="38">
        <v>0.001914574</v>
      </c>
    </row>
    <row r="36" spans="1:7" ht="12">
      <c r="A36" s="4" t="s">
        <v>44</v>
      </c>
      <c r="B36" s="3">
        <v>24.9176</v>
      </c>
      <c r="C36" s="3">
        <v>24.92066</v>
      </c>
      <c r="D36" s="3">
        <v>24.93591</v>
      </c>
      <c r="E36" s="3">
        <v>24.93897</v>
      </c>
      <c r="F36" s="3">
        <v>24.95117</v>
      </c>
      <c r="G36" s="3"/>
    </row>
    <row r="37" spans="1:6" ht="12">
      <c r="A37" s="4" t="s">
        <v>45</v>
      </c>
      <c r="B37" s="2">
        <v>0.1800537</v>
      </c>
      <c r="C37" s="2">
        <v>0.1210531</v>
      </c>
      <c r="D37" s="2">
        <v>0.09155274</v>
      </c>
      <c r="E37" s="2">
        <v>0.07324219</v>
      </c>
      <c r="F37" s="2">
        <v>0.05493164</v>
      </c>
    </row>
    <row r="38" spans="1:7" ht="12">
      <c r="A38" s="4" t="s">
        <v>53</v>
      </c>
      <c r="B38" s="2">
        <v>2.433836E-05</v>
      </c>
      <c r="C38" s="2">
        <v>-9.582407E-05</v>
      </c>
      <c r="D38" s="2">
        <v>-1.446917E-05</v>
      </c>
      <c r="E38" s="2">
        <v>0</v>
      </c>
      <c r="F38" s="2">
        <v>0.0001970509</v>
      </c>
      <c r="G38" s="2">
        <v>0.0002672049</v>
      </c>
    </row>
    <row r="39" spans="1:7" ht="12.75" thickBot="1">
      <c r="A39" s="4" t="s">
        <v>54</v>
      </c>
      <c r="B39" s="2">
        <v>0.0002935289</v>
      </c>
      <c r="C39" s="2">
        <v>4.184188E-05</v>
      </c>
      <c r="D39" s="2">
        <v>-1.777191E-05</v>
      </c>
      <c r="E39" s="2">
        <v>-5.24546E-05</v>
      </c>
      <c r="F39" s="2">
        <v>-0.0002656736</v>
      </c>
      <c r="G39" s="2">
        <v>0.001022198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3.117421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  <row r="44" ht="15.75">
      <c r="B44" s="49" t="s">
        <v>55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0.003759</v>
      </c>
      <c r="D4">
        <v>0.003756</v>
      </c>
      <c r="E4">
        <v>0.003758</v>
      </c>
      <c r="F4">
        <v>0.002082</v>
      </c>
      <c r="G4">
        <v>0.011714</v>
      </c>
    </row>
    <row r="5" spans="1:7" ht="12.75">
      <c r="A5" t="s">
        <v>13</v>
      </c>
      <c r="B5">
        <v>6.829331</v>
      </c>
      <c r="C5">
        <v>2.631429</v>
      </c>
      <c r="D5">
        <v>-1.208765</v>
      </c>
      <c r="E5">
        <v>-2.612781</v>
      </c>
      <c r="F5">
        <v>-5.353324</v>
      </c>
      <c r="G5">
        <v>7.284264</v>
      </c>
    </row>
    <row r="6" spans="1:7" ht="12.75">
      <c r="A6" t="s">
        <v>14</v>
      </c>
      <c r="B6" s="50">
        <v>-11.95818</v>
      </c>
      <c r="C6" s="50">
        <v>56.49664</v>
      </c>
      <c r="D6" s="50">
        <v>8.536552</v>
      </c>
      <c r="E6" s="50">
        <v>5.490493</v>
      </c>
      <c r="F6" s="50">
        <v>-114.239</v>
      </c>
      <c r="G6" s="50">
        <v>0.006324006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3.873639</v>
      </c>
      <c r="C8" s="50">
        <v>1.950606</v>
      </c>
      <c r="D8" s="50">
        <v>0.61879</v>
      </c>
      <c r="E8" s="50">
        <v>-1.522674</v>
      </c>
      <c r="F8" s="50">
        <v>-8.86989</v>
      </c>
      <c r="G8" s="50">
        <v>-0.368725</v>
      </c>
    </row>
    <row r="9" spans="1:7" ht="12.75">
      <c r="A9" t="s">
        <v>17</v>
      </c>
      <c r="B9" s="50">
        <v>-0.6528587</v>
      </c>
      <c r="C9" s="50">
        <v>0.2770352</v>
      </c>
      <c r="D9" s="50">
        <v>-0.08656952</v>
      </c>
      <c r="E9" s="50">
        <v>-0.2111439</v>
      </c>
      <c r="F9" s="50">
        <v>-1.577443</v>
      </c>
      <c r="G9" s="50">
        <v>-0.309887</v>
      </c>
    </row>
    <row r="10" spans="1:7" ht="12.75">
      <c r="A10" t="s">
        <v>18</v>
      </c>
      <c r="B10" s="50">
        <v>0.04499411</v>
      </c>
      <c r="C10" s="50">
        <v>-0.606313</v>
      </c>
      <c r="D10" s="50">
        <v>-0.2106478</v>
      </c>
      <c r="E10" s="50">
        <v>0.292487</v>
      </c>
      <c r="F10" s="50">
        <v>0.7029706</v>
      </c>
      <c r="G10" s="50">
        <v>-0.02598858</v>
      </c>
    </row>
    <row r="11" spans="1:7" ht="12.75">
      <c r="A11" t="s">
        <v>19</v>
      </c>
      <c r="B11" s="50">
        <v>1.938459</v>
      </c>
      <c r="C11" s="50">
        <v>0.8802935</v>
      </c>
      <c r="D11" s="50">
        <v>1.196738</v>
      </c>
      <c r="E11" s="50">
        <v>0.528275</v>
      </c>
      <c r="F11" s="50">
        <v>13.21371</v>
      </c>
      <c r="G11" s="50">
        <v>2.669145</v>
      </c>
    </row>
    <row r="12" spans="1:7" ht="12.75">
      <c r="A12" t="s">
        <v>20</v>
      </c>
      <c r="B12" s="50">
        <v>0.3220982</v>
      </c>
      <c r="C12" s="50">
        <v>0.1010669</v>
      </c>
      <c r="D12" s="50">
        <v>-0.09455999</v>
      </c>
      <c r="E12" s="50">
        <v>-0.2581511</v>
      </c>
      <c r="F12" s="50">
        <v>-0.5075899</v>
      </c>
      <c r="G12" s="50">
        <v>-0.08146967</v>
      </c>
    </row>
    <row r="13" spans="1:7" ht="12.75">
      <c r="A13" t="s">
        <v>21</v>
      </c>
      <c r="B13" s="50">
        <v>-0.0342591</v>
      </c>
      <c r="C13" s="50">
        <v>0.2463789</v>
      </c>
      <c r="D13" s="50">
        <v>0.04279081</v>
      </c>
      <c r="E13" s="50">
        <v>-0.01033604</v>
      </c>
      <c r="F13" s="50">
        <v>0.08588359</v>
      </c>
      <c r="G13" s="50">
        <v>0.07356807</v>
      </c>
    </row>
    <row r="14" spans="1:7" ht="12.75">
      <c r="A14" t="s">
        <v>22</v>
      </c>
      <c r="B14" s="50">
        <v>-0.07008634</v>
      </c>
      <c r="C14" s="50">
        <v>-0.05960585</v>
      </c>
      <c r="D14" s="50">
        <v>-0.03168921</v>
      </c>
      <c r="E14" s="50">
        <v>-0.03437139</v>
      </c>
      <c r="F14" s="50">
        <v>0.01504083</v>
      </c>
      <c r="G14" s="50">
        <v>-0.03839292</v>
      </c>
    </row>
    <row r="15" spans="1:7" ht="12.75">
      <c r="A15" t="s">
        <v>23</v>
      </c>
      <c r="B15" s="50">
        <v>-0.4337371</v>
      </c>
      <c r="C15" s="50">
        <v>-0.2204249</v>
      </c>
      <c r="D15" s="50">
        <v>-0.1744186</v>
      </c>
      <c r="E15" s="50">
        <v>-0.2444971</v>
      </c>
      <c r="F15" s="50">
        <v>-0.4685374</v>
      </c>
      <c r="G15" s="50">
        <v>-0.2791612</v>
      </c>
    </row>
    <row r="16" spans="1:7" ht="12.75">
      <c r="A16" t="s">
        <v>24</v>
      </c>
      <c r="B16" s="50">
        <v>0.040409</v>
      </c>
      <c r="C16" s="50">
        <v>-0.01227152</v>
      </c>
      <c r="D16" s="50">
        <v>-0.03447501</v>
      </c>
      <c r="E16" s="50">
        <v>0.008532758</v>
      </c>
      <c r="F16" s="50">
        <v>-0.05408291</v>
      </c>
      <c r="G16" s="50">
        <v>-0.01053827</v>
      </c>
    </row>
    <row r="17" spans="1:7" ht="12.75">
      <c r="A17" t="s">
        <v>25</v>
      </c>
      <c r="B17" s="50">
        <v>-0.0311225</v>
      </c>
      <c r="C17" s="50">
        <v>-0.05965759</v>
      </c>
      <c r="D17" s="50">
        <v>-0.03934095</v>
      </c>
      <c r="E17" s="50">
        <v>-0.03335987</v>
      </c>
      <c r="F17" s="50">
        <v>-0.03854254</v>
      </c>
      <c r="G17" s="50">
        <v>-0.04149473</v>
      </c>
    </row>
    <row r="18" spans="1:7" ht="12.75">
      <c r="A18" t="s">
        <v>26</v>
      </c>
      <c r="B18" s="50">
        <v>-0.004338557</v>
      </c>
      <c r="C18" s="50">
        <v>0.008503794</v>
      </c>
      <c r="D18" s="50">
        <v>0.03647996</v>
      </c>
      <c r="E18" s="50">
        <v>0.03179038</v>
      </c>
      <c r="F18" s="50">
        <v>0.04147229</v>
      </c>
      <c r="G18" s="50">
        <v>0.02335397</v>
      </c>
    </row>
    <row r="19" spans="1:7" ht="12.75">
      <c r="A19" t="s">
        <v>27</v>
      </c>
      <c r="B19" s="50">
        <v>-0.2076456</v>
      </c>
      <c r="C19" s="50">
        <v>-0.1867582</v>
      </c>
      <c r="D19" s="50">
        <v>-0.195882</v>
      </c>
      <c r="E19" s="50">
        <v>-0.1855388</v>
      </c>
      <c r="F19" s="50">
        <v>-0.1453002</v>
      </c>
      <c r="G19" s="50">
        <v>-0.1861601</v>
      </c>
    </row>
    <row r="20" spans="1:7" ht="12.75">
      <c r="A20" t="s">
        <v>28</v>
      </c>
      <c r="B20" s="50">
        <v>-0.005612803</v>
      </c>
      <c r="C20" s="50">
        <v>-0.004354625</v>
      </c>
      <c r="D20" s="50">
        <v>-0.004159963</v>
      </c>
      <c r="E20" s="50">
        <v>-0.004574984</v>
      </c>
      <c r="F20" s="50">
        <v>-0.002076696</v>
      </c>
      <c r="G20" s="50">
        <v>-0.004239916</v>
      </c>
    </row>
    <row r="21" spans="1:7" ht="12.75">
      <c r="A21" t="s">
        <v>29</v>
      </c>
      <c r="B21" s="50">
        <v>-172.8596</v>
      </c>
      <c r="C21" s="50">
        <v>-24.31621</v>
      </c>
      <c r="D21" s="50">
        <v>10.43349</v>
      </c>
      <c r="E21" s="50">
        <v>30.8278</v>
      </c>
      <c r="F21" s="50">
        <v>157.5197</v>
      </c>
      <c r="G21" s="50">
        <v>0.001683337</v>
      </c>
    </row>
    <row r="22" spans="1:7" ht="12.75">
      <c r="A22" t="s">
        <v>30</v>
      </c>
      <c r="B22" s="50">
        <v>136.5951</v>
      </c>
      <c r="C22" s="50">
        <v>52.62907</v>
      </c>
      <c r="D22" s="50">
        <v>-24.17535</v>
      </c>
      <c r="E22" s="50">
        <v>-52.2561</v>
      </c>
      <c r="F22" s="50">
        <v>-107.0706</v>
      </c>
      <c r="G22" s="50">
        <v>0</v>
      </c>
    </row>
    <row r="23" spans="1:7" ht="12.75">
      <c r="A23" t="s">
        <v>31</v>
      </c>
      <c r="B23" s="50">
        <v>1.993012</v>
      </c>
      <c r="C23" s="50">
        <v>2.14168</v>
      </c>
      <c r="D23" s="50">
        <v>1.51872</v>
      </c>
      <c r="E23" s="50">
        <v>-0.6781315</v>
      </c>
      <c r="F23" s="50">
        <v>6.706457</v>
      </c>
      <c r="G23" s="50">
        <v>1.900411</v>
      </c>
    </row>
    <row r="24" spans="1:7" ht="12.75">
      <c r="A24" t="s">
        <v>32</v>
      </c>
      <c r="B24" s="50">
        <v>-1.034208</v>
      </c>
      <c r="C24" s="50">
        <v>-0.876645</v>
      </c>
      <c r="D24" s="50">
        <v>-0.2853344</v>
      </c>
      <c r="E24" s="50">
        <v>0.8149987</v>
      </c>
      <c r="F24" s="50">
        <v>-1.075762</v>
      </c>
      <c r="G24" s="50">
        <v>-0.3768937</v>
      </c>
    </row>
    <row r="25" spans="1:7" ht="12.75">
      <c r="A25" t="s">
        <v>33</v>
      </c>
      <c r="B25" s="50">
        <v>-0.0435464</v>
      </c>
      <c r="C25" s="50">
        <v>0.6366639</v>
      </c>
      <c r="D25" s="50">
        <v>0.8875373</v>
      </c>
      <c r="E25" s="50">
        <v>0.3115862</v>
      </c>
      <c r="F25" s="50">
        <v>1.396135</v>
      </c>
      <c r="G25" s="50">
        <v>0.6213772</v>
      </c>
    </row>
    <row r="26" spans="1:7" ht="12.75">
      <c r="A26" t="s">
        <v>34</v>
      </c>
      <c r="B26" s="50">
        <v>0.2814245</v>
      </c>
      <c r="C26" s="50">
        <v>0.09172002</v>
      </c>
      <c r="D26" s="50">
        <v>-0.07935321</v>
      </c>
      <c r="E26" s="50">
        <v>0.5931777</v>
      </c>
      <c r="F26" s="50">
        <v>2.180564</v>
      </c>
      <c r="G26" s="50">
        <v>0.4773074</v>
      </c>
    </row>
    <row r="27" spans="1:7" ht="12.75">
      <c r="A27" t="s">
        <v>35</v>
      </c>
      <c r="B27" s="50">
        <v>-0.2044739</v>
      </c>
      <c r="C27" s="50">
        <v>0.123375</v>
      </c>
      <c r="D27" s="50">
        <v>0.05068017</v>
      </c>
      <c r="E27" s="50">
        <v>0.02360709</v>
      </c>
      <c r="F27" s="50">
        <v>-0.2570391</v>
      </c>
      <c r="G27" s="50">
        <v>-0.01636781</v>
      </c>
    </row>
    <row r="28" spans="1:7" ht="12.75">
      <c r="A28" t="s">
        <v>36</v>
      </c>
      <c r="B28" s="50">
        <v>-0.04835305</v>
      </c>
      <c r="C28" s="50">
        <v>-0.006199798</v>
      </c>
      <c r="D28" s="50">
        <v>-0.0652257</v>
      </c>
      <c r="E28" s="50">
        <v>0.06145596</v>
      </c>
      <c r="F28" s="50">
        <v>0.09595029</v>
      </c>
      <c r="G28" s="50">
        <v>0.003389302</v>
      </c>
    </row>
    <row r="29" spans="1:7" ht="12.75">
      <c r="A29" t="s">
        <v>37</v>
      </c>
      <c r="B29" s="50">
        <v>0.05605331</v>
      </c>
      <c r="C29" s="50">
        <v>0.0997796</v>
      </c>
      <c r="D29" s="50">
        <v>0.01678237</v>
      </c>
      <c r="E29" s="50">
        <v>-0.06865204</v>
      </c>
      <c r="F29" s="50">
        <v>-0.02247138</v>
      </c>
      <c r="G29" s="50">
        <v>0.01666064</v>
      </c>
    </row>
    <row r="30" spans="1:7" ht="12.75">
      <c r="A30" t="s">
        <v>38</v>
      </c>
      <c r="B30" s="50">
        <v>-0.04570749</v>
      </c>
      <c r="C30" s="50">
        <v>-0.01063317</v>
      </c>
      <c r="D30" s="50">
        <v>-0.03217291</v>
      </c>
      <c r="E30" s="50">
        <v>-0.04395406</v>
      </c>
      <c r="F30" s="50">
        <v>0.2673894</v>
      </c>
      <c r="G30" s="50">
        <v>0.008118017</v>
      </c>
    </row>
    <row r="31" spans="1:7" ht="12.75">
      <c r="A31" t="s">
        <v>39</v>
      </c>
      <c r="B31" s="50">
        <v>-0.01633729</v>
      </c>
      <c r="C31" s="50">
        <v>0.007242994</v>
      </c>
      <c r="D31" s="50">
        <v>-0.004812675</v>
      </c>
      <c r="E31" s="50">
        <v>-0.0227019</v>
      </c>
      <c r="F31" s="50">
        <v>-0.04007311</v>
      </c>
      <c r="G31" s="50">
        <v>-0.01258787</v>
      </c>
    </row>
    <row r="32" spans="1:7" ht="12.75">
      <c r="A32" t="s">
        <v>40</v>
      </c>
      <c r="B32" s="50">
        <v>0.003676741</v>
      </c>
      <c r="C32" s="50">
        <v>0.02611901</v>
      </c>
      <c r="D32" s="50">
        <v>0.006655956</v>
      </c>
      <c r="E32" s="50">
        <v>0.02139792</v>
      </c>
      <c r="F32" s="50">
        <v>0.05351277</v>
      </c>
      <c r="G32" s="50">
        <v>0.02069488</v>
      </c>
    </row>
    <row r="33" spans="1:7" ht="12.75">
      <c r="A33" t="s">
        <v>41</v>
      </c>
      <c r="B33" s="50">
        <v>0.1555445</v>
      </c>
      <c r="C33" s="50">
        <v>0.1093844</v>
      </c>
      <c r="D33" s="50">
        <v>0.1022353</v>
      </c>
      <c r="E33" s="50">
        <v>0.08387466</v>
      </c>
      <c r="F33" s="50">
        <v>0.03875082</v>
      </c>
      <c r="G33" s="50">
        <v>0.09881039</v>
      </c>
    </row>
    <row r="34" spans="1:7" ht="12.75">
      <c r="A34" t="s">
        <v>42</v>
      </c>
      <c r="B34" s="50">
        <v>-0.03256737</v>
      </c>
      <c r="C34" s="50">
        <v>-0.02139168</v>
      </c>
      <c r="D34" s="50">
        <v>-0.01002737</v>
      </c>
      <c r="E34" s="50">
        <v>-0.00260072</v>
      </c>
      <c r="F34" s="50">
        <v>-0.01871584</v>
      </c>
      <c r="G34" s="50">
        <v>-0.01542622</v>
      </c>
    </row>
    <row r="35" spans="1:7" ht="12.75">
      <c r="A35" t="s">
        <v>43</v>
      </c>
      <c r="B35" s="50">
        <v>-0.004484222</v>
      </c>
      <c r="C35" s="50">
        <v>0.005795772</v>
      </c>
      <c r="D35" s="50">
        <v>0.002845846</v>
      </c>
      <c r="E35" s="50">
        <v>-0.001235154</v>
      </c>
      <c r="F35" s="50">
        <v>0.005878911</v>
      </c>
      <c r="G35" s="50">
        <v>0.001914574</v>
      </c>
    </row>
    <row r="36" spans="1:6" ht="12.75">
      <c r="A36" t="s">
        <v>44</v>
      </c>
      <c r="B36" s="50">
        <v>24.9176</v>
      </c>
      <c r="C36" s="50">
        <v>24.92066</v>
      </c>
      <c r="D36" s="50">
        <v>24.93591</v>
      </c>
      <c r="E36" s="50">
        <v>24.93897</v>
      </c>
      <c r="F36" s="50">
        <v>24.95117</v>
      </c>
    </row>
    <row r="37" spans="1:6" ht="12.75">
      <c r="A37" t="s">
        <v>45</v>
      </c>
      <c r="B37" s="50">
        <v>0.1800537</v>
      </c>
      <c r="C37" s="50">
        <v>0.1210531</v>
      </c>
      <c r="D37" s="50">
        <v>0.09155274</v>
      </c>
      <c r="E37" s="50">
        <v>0.07324219</v>
      </c>
      <c r="F37" s="50">
        <v>0.05493164</v>
      </c>
    </row>
    <row r="38" spans="1:7" ht="12.75">
      <c r="A38" t="s">
        <v>56</v>
      </c>
      <c r="B38" s="50">
        <v>2.433836E-05</v>
      </c>
      <c r="C38" s="50">
        <v>-9.582407E-05</v>
      </c>
      <c r="D38" s="50">
        <v>-1.446917E-05</v>
      </c>
      <c r="E38" s="50">
        <v>0</v>
      </c>
      <c r="F38" s="50">
        <v>0.0001970509</v>
      </c>
      <c r="G38" s="50">
        <v>0.0002672049</v>
      </c>
    </row>
    <row r="39" spans="1:7" ht="12.75">
      <c r="A39" t="s">
        <v>57</v>
      </c>
      <c r="B39" s="50">
        <v>0.0002935289</v>
      </c>
      <c r="C39" s="50">
        <v>4.184188E-05</v>
      </c>
      <c r="D39" s="50">
        <v>-1.777191E-05</v>
      </c>
      <c r="E39" s="50">
        <v>-5.24546E-05</v>
      </c>
      <c r="F39" s="50">
        <v>-0.0002656736</v>
      </c>
      <c r="G39" s="50">
        <v>0.001022198</v>
      </c>
    </row>
    <row r="40" spans="2:5" ht="12.75">
      <c r="B40" t="s">
        <v>46</v>
      </c>
      <c r="C40" t="s">
        <v>47</v>
      </c>
      <c r="D40" t="s">
        <v>48</v>
      </c>
      <c r="E40">
        <v>3.117421</v>
      </c>
    </row>
    <row r="42" ht="12.75">
      <c r="A42" t="s">
        <v>58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2.4338366532853984E-05</v>
      </c>
      <c r="C50">
        <f>-0.017/(C7*C7+C22*C22)*(C21*C22+C6*C7)</f>
        <v>-9.582407812837055E-05</v>
      </c>
      <c r="D50">
        <f>-0.017/(D7*D7+D22*D22)*(D21*D22+D6*D7)</f>
        <v>-1.4469174178946197E-05</v>
      </c>
      <c r="E50">
        <f>-0.017/(E7*E7+E22*E22)*(E21*E22+E6*E7)</f>
        <v>-9.059730804003497E-06</v>
      </c>
      <c r="F50">
        <f>-0.017/(F7*F7+F22*F22)*(F21*F22+F6*F7)</f>
        <v>0.00019705088375770056</v>
      </c>
      <c r="G50">
        <f>(B50*B$4+C50*C$4+D50*D$4+E50*E$4+F50*F$4)/SUM(B$4:F$4)</f>
        <v>1.076453638362958E-06</v>
      </c>
    </row>
    <row r="51" spans="1:7" ht="12.75">
      <c r="A51" t="s">
        <v>60</v>
      </c>
      <c r="B51">
        <f>-0.017/(B7*B7+B22*B22)*(B21*B7-B6*B22)</f>
        <v>0.00029352886983896083</v>
      </c>
      <c r="C51">
        <f>-0.017/(C7*C7+C22*C22)*(C21*C7-C6*C22)</f>
        <v>4.1841870211550356E-05</v>
      </c>
      <c r="D51">
        <f>-0.017/(D7*D7+D22*D22)*(D21*D7-D6*D22)</f>
        <v>-1.7771912734998703E-05</v>
      </c>
      <c r="E51">
        <f>-0.017/(E7*E7+E22*E22)*(E21*E7-E6*E22)</f>
        <v>-5.245460261988672E-05</v>
      </c>
      <c r="F51">
        <f>-0.017/(F7*F7+F22*F22)*(F21*F7-F6*F22)</f>
        <v>-0.0002656736543645533</v>
      </c>
      <c r="G51">
        <f>(B51*B$4+C51*C$4+D51*D$4+E51*E$4+F51*F$4)/SUM(B$4:F$4)</f>
        <v>3.464413235460855E-07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9999.942267233631</v>
      </c>
      <c r="C62">
        <f>C7+(2/0.017)*(C8*C50-C23*C51)</f>
        <v>9999.967467421373</v>
      </c>
      <c r="D62">
        <f>D7+(2/0.017)*(D8*D50-D23*D51)</f>
        <v>10000.00212202106</v>
      </c>
      <c r="E62">
        <f>E7+(2/0.017)*(E8*E50-E23*E51)</f>
        <v>9999.997438105669</v>
      </c>
      <c r="F62">
        <f>F7+(2/0.017)*(F8*F50-F23*F51)</f>
        <v>10000.003989326553</v>
      </c>
    </row>
    <row r="63" spans="1:6" ht="12.75">
      <c r="A63" t="s">
        <v>68</v>
      </c>
      <c r="B63">
        <f>B8+(3/0.017)*(B9*B50-B24*B51)</f>
        <v>3.924406127838291</v>
      </c>
      <c r="C63">
        <f>C8+(3/0.017)*(C9*C50-C24*C51)</f>
        <v>1.9523943218227935</v>
      </c>
      <c r="D63">
        <f>D8+(3/0.017)*(D9*D50-D24*D51)</f>
        <v>0.6181161737775954</v>
      </c>
      <c r="E63">
        <f>E8+(3/0.017)*(E9*E50-E24*E51)</f>
        <v>-1.5147922341460356</v>
      </c>
      <c r="F63">
        <f>F8+(3/0.017)*(F9*F50-F24*F51)</f>
        <v>-8.97517908688128</v>
      </c>
    </row>
    <row r="64" spans="1:6" ht="12.75">
      <c r="A64" t="s">
        <v>69</v>
      </c>
      <c r="B64">
        <f>B9+(4/0.017)*(B10*B50-B25*B51)</f>
        <v>-0.6495934744191636</v>
      </c>
      <c r="C64">
        <f>C9+(4/0.017)*(C10*C50-C25*C51)</f>
        <v>0.2844375943553099</v>
      </c>
      <c r="D64">
        <f>D9+(4/0.017)*(D10*D50-D25*D51)</f>
        <v>-0.08214101761099572</v>
      </c>
      <c r="E64">
        <f>E9+(4/0.017)*(E10*E50-E25*E51)</f>
        <v>-0.20792171721901884</v>
      </c>
      <c r="F64">
        <f>F9+(4/0.017)*(F10*F50-F25*F51)</f>
        <v>-1.4575754081360148</v>
      </c>
    </row>
    <row r="65" spans="1:6" ht="12.75">
      <c r="A65" t="s">
        <v>70</v>
      </c>
      <c r="B65">
        <f>B10+(5/0.017)*(B11*B50-B26*B51)</f>
        <v>0.0345743188885044</v>
      </c>
      <c r="C65">
        <f>C10+(5/0.017)*(C11*C50-C26*C51)</f>
        <v>-0.6322515442036876</v>
      </c>
      <c r="D65">
        <f>D10+(5/0.017)*(D11*D50-D26*D51)</f>
        <v>-0.21615546732115462</v>
      </c>
      <c r="E65">
        <f>E10+(5/0.017)*(E11*E50-E26*E51)</f>
        <v>0.3002307856605863</v>
      </c>
      <c r="F65">
        <f>F10+(5/0.017)*(F11*F50-F26*F51)</f>
        <v>1.6391740234334569</v>
      </c>
    </row>
    <row r="66" spans="1:6" ht="12.75">
      <c r="A66" t="s">
        <v>71</v>
      </c>
      <c r="B66">
        <f>B11+(6/0.017)*(B12*B50-B27*B51)</f>
        <v>1.9624090012340247</v>
      </c>
      <c r="C66">
        <f>C11+(6/0.017)*(C12*C50-C27*C51)</f>
        <v>0.8750534235555968</v>
      </c>
      <c r="D66">
        <f>D11+(6/0.017)*(D12*D50-D27*D51)</f>
        <v>1.1975387841850487</v>
      </c>
      <c r="E66">
        <f>E11+(6/0.017)*(E12*E50-E27*E51)</f>
        <v>0.5295374988227245</v>
      </c>
      <c r="F66">
        <f>F11+(6/0.017)*(F12*F50-F27*F51)</f>
        <v>13.154306627508333</v>
      </c>
    </row>
    <row r="67" spans="1:6" ht="12.75">
      <c r="A67" t="s">
        <v>72</v>
      </c>
      <c r="B67">
        <f>B12+(7/0.017)*(B13*B50-B28*B51)</f>
        <v>0.32759904935930395</v>
      </c>
      <c r="C67">
        <f>C12+(7/0.017)*(C13*C50-C28*C51)</f>
        <v>0.09145235066254723</v>
      </c>
      <c r="D67">
        <f>D12+(7/0.017)*(D13*D50-D28*D51)</f>
        <v>-0.0952922448189054</v>
      </c>
      <c r="E67">
        <f>E12+(7/0.017)*(E13*E50-E28*E51)</f>
        <v>-0.256785157182187</v>
      </c>
      <c r="F67">
        <f>F12+(7/0.017)*(F13*F50-F28*F51)</f>
        <v>-0.4901249405623554</v>
      </c>
    </row>
    <row r="68" spans="1:6" ht="12.75">
      <c r="A68" t="s">
        <v>73</v>
      </c>
      <c r="B68">
        <f>B13+(8/0.017)*(B14*B50-B29*B51)</f>
        <v>-0.0428045361255996</v>
      </c>
      <c r="C68">
        <f>C13+(8/0.017)*(C14*C50-C29*C51)</f>
        <v>0.24710205790792825</v>
      </c>
      <c r="D68">
        <f>D13+(8/0.017)*(D14*D50-D29*D51)</f>
        <v>0.04314693777139278</v>
      </c>
      <c r="E68">
        <f>E13+(8/0.017)*(E14*E50-E29*E51)</f>
        <v>-0.011884143499522423</v>
      </c>
      <c r="F68">
        <f>F13+(8/0.017)*(F14*F50-F29*F51)</f>
        <v>0.08446888656505167</v>
      </c>
    </row>
    <row r="69" spans="1:6" ht="12.75">
      <c r="A69" t="s">
        <v>74</v>
      </c>
      <c r="B69">
        <f>B14+(9/0.017)*(B15*B50-B30*B51)</f>
        <v>-0.06857221421896434</v>
      </c>
      <c r="C69">
        <f>C14+(9/0.017)*(C15*C50-C30*C51)</f>
        <v>-0.04818806641040938</v>
      </c>
      <c r="D69">
        <f>D14+(9/0.017)*(D15*D50-D30*D51)</f>
        <v>-0.030655841141736896</v>
      </c>
      <c r="E69">
        <f>E14+(9/0.017)*(E15*E50-E30*E51)</f>
        <v>-0.03441930962248472</v>
      </c>
      <c r="F69">
        <f>F14+(9/0.017)*(F15*F50-F30*F51)</f>
        <v>0.003771035449134723</v>
      </c>
    </row>
    <row r="70" spans="1:6" ht="12.75">
      <c r="A70" t="s">
        <v>75</v>
      </c>
      <c r="B70">
        <f>B15+(10/0.017)*(B16*B50-B31*B51)</f>
        <v>-0.4303377145157897</v>
      </c>
      <c r="C70">
        <f>C15+(10/0.017)*(C16*C50-C31*C51)</f>
        <v>-0.21991146077862186</v>
      </c>
      <c r="D70">
        <f>D15+(10/0.017)*(D16*D50-D31*D51)</f>
        <v>-0.17417548559741824</v>
      </c>
      <c r="E70">
        <f>E15+(10/0.017)*(E16*E50-E31*E51)</f>
        <v>-0.24524305507865418</v>
      </c>
      <c r="F70">
        <f>F15+(10/0.017)*(F16*F50-F31*F51)</f>
        <v>-0.4810688439924358</v>
      </c>
    </row>
    <row r="71" spans="1:6" ht="12.75">
      <c r="A71" t="s">
        <v>76</v>
      </c>
      <c r="B71">
        <f>B16+(11/0.017)*(B17*B50-B32*B51)</f>
        <v>0.03922054677228044</v>
      </c>
      <c r="C71">
        <f>C16+(11/0.017)*(C17*C50-C32*C51)</f>
        <v>-0.009279671839706044</v>
      </c>
      <c r="D71">
        <f>D16+(11/0.017)*(D17*D50-D32*D51)</f>
        <v>-0.034030144035396045</v>
      </c>
      <c r="E71">
        <f>E16+(11/0.017)*(E17*E50-E32*E51)</f>
        <v>0.009454590891519734</v>
      </c>
      <c r="F71">
        <f>F16+(11/0.017)*(F17*F50-F32*F51)</f>
        <v>-0.04979802720530374</v>
      </c>
    </row>
    <row r="72" spans="1:6" ht="12.75">
      <c r="A72" t="s">
        <v>77</v>
      </c>
      <c r="B72">
        <f>B17+(12/0.017)*(B18*B50-B33*B51)</f>
        <v>-0.06342536683658065</v>
      </c>
      <c r="C72">
        <f>C17+(12/0.017)*(C18*C50-C33*C51)</f>
        <v>-0.06346350723902015</v>
      </c>
      <c r="D72">
        <f>D17+(12/0.017)*(D18*D50-D33*D51)</f>
        <v>-0.03843100981076088</v>
      </c>
      <c r="E72">
        <f>E17+(12/0.017)*(E18*E50-E33*E51)</f>
        <v>-0.03045756434690273</v>
      </c>
      <c r="F72">
        <f>F17+(12/0.017)*(F18*F50-F33*F51)</f>
        <v>-0.02550685292589741</v>
      </c>
    </row>
    <row r="73" spans="1:6" ht="12.75">
      <c r="A73" t="s">
        <v>78</v>
      </c>
      <c r="B73">
        <f>B18+(13/0.017)*(B19*B50-B34*B51)</f>
        <v>-0.0008930151385936717</v>
      </c>
      <c r="C73">
        <f>C18+(13/0.017)*(C19*C50-C34*C51)</f>
        <v>0.022873382423473605</v>
      </c>
      <c r="D73">
        <f>D18+(13/0.017)*(D19*D50-D34*D51)</f>
        <v>0.038511053412643784</v>
      </c>
      <c r="E73">
        <f>E18+(13/0.017)*(E19*E50-E34*E51)</f>
        <v>0.03297147729520231</v>
      </c>
      <c r="F73">
        <f>F18+(13/0.017)*(F19*F50-F34*F51)</f>
        <v>0.01577523708487365</v>
      </c>
    </row>
    <row r="74" spans="1:6" ht="12.75">
      <c r="A74" t="s">
        <v>79</v>
      </c>
      <c r="B74">
        <f>B19+(14/0.017)*(B20*B50-B35*B51)</f>
        <v>-0.20667412998664306</v>
      </c>
      <c r="C74">
        <f>C19+(14/0.017)*(C20*C50-C35*C51)</f>
        <v>-0.18661427012883058</v>
      </c>
      <c r="D74">
        <f>D19+(14/0.017)*(D20*D50-D35*D51)</f>
        <v>-0.19579077982447535</v>
      </c>
      <c r="E74">
        <f>E19+(14/0.017)*(E20*E50-E35*E51)</f>
        <v>-0.18555802232016497</v>
      </c>
      <c r="F74">
        <f>F19+(14/0.017)*(F20*F50-F35*F51)</f>
        <v>-0.14435095306956408</v>
      </c>
    </row>
    <row r="75" spans="1:6" ht="12.75">
      <c r="A75" t="s">
        <v>80</v>
      </c>
      <c r="B75" s="50">
        <f>B20</f>
        <v>-0.005612803</v>
      </c>
      <c r="C75" s="50">
        <f>C20</f>
        <v>-0.004354625</v>
      </c>
      <c r="D75" s="50">
        <f>D20</f>
        <v>-0.004159963</v>
      </c>
      <c r="E75" s="50">
        <f>E20</f>
        <v>-0.004574984</v>
      </c>
      <c r="F75" s="50">
        <f>F20</f>
        <v>-0.002076696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136.73457429816406</v>
      </c>
      <c r="C82">
        <f>C22+(2/0.017)*(C8*C51+C23*C50)</f>
        <v>52.614527940169395</v>
      </c>
      <c r="D82">
        <f>D22+(2/0.017)*(D8*D51+D23*D50)</f>
        <v>-24.179229024245924</v>
      </c>
      <c r="E82">
        <f>E22+(2/0.017)*(E8*E51+E23*E50)</f>
        <v>-52.24598059430243</v>
      </c>
      <c r="F82">
        <f>F22+(2/0.017)*(F8*F51+F23*F50)</f>
        <v>-106.63789301543004</v>
      </c>
    </row>
    <row r="83" spans="1:6" ht="12.75">
      <c r="A83" t="s">
        <v>83</v>
      </c>
      <c r="B83">
        <f>B23+(3/0.017)*(B9*B51+B24*B50)</f>
        <v>1.9547525041616336</v>
      </c>
      <c r="C83">
        <f>C23+(3/0.017)*(C9*C51+C24*C50)</f>
        <v>2.1585497711505783</v>
      </c>
      <c r="D83">
        <f>D23+(3/0.017)*(D9*D51+D24*D50)</f>
        <v>1.5197200692507875</v>
      </c>
      <c r="E83">
        <f>E23+(3/0.017)*(E9*E51+E24*E50)</f>
        <v>-0.6774800057866176</v>
      </c>
      <c r="F83">
        <f>F23+(3/0.017)*(F9*F51+F24*F50)</f>
        <v>6.7430049753321475</v>
      </c>
    </row>
    <row r="84" spans="1:6" ht="12.75">
      <c r="A84" t="s">
        <v>84</v>
      </c>
      <c r="B84">
        <f>B24+(4/0.017)*(B10*B51+B25*B50)</f>
        <v>-1.031349830114512</v>
      </c>
      <c r="C84">
        <f>C24+(4/0.017)*(C10*C51+C25*C50)</f>
        <v>-0.8969690002702797</v>
      </c>
      <c r="D84">
        <f>D24+(4/0.017)*(D10*D51+D25*D50)</f>
        <v>-0.287475180579904</v>
      </c>
      <c r="E84">
        <f>E24+(4/0.017)*(E10*E51+E25*E50)</f>
        <v>0.8107245408351235</v>
      </c>
      <c r="F84">
        <f>F24+(4/0.017)*(F10*F51+F25*F50)</f>
        <v>-1.0549740312041849</v>
      </c>
    </row>
    <row r="85" spans="1:6" ht="12.75">
      <c r="A85" t="s">
        <v>85</v>
      </c>
      <c r="B85">
        <f>B25+(5/0.017)*(B11*B51+B26*B50)</f>
        <v>0.1258192153327904</v>
      </c>
      <c r="C85">
        <f>C25+(5/0.017)*(C11*C51+C26*C50)</f>
        <v>0.6449121764743104</v>
      </c>
      <c r="D85">
        <f>D25+(5/0.017)*(D11*D51+D26*D50)</f>
        <v>0.8816196094454387</v>
      </c>
      <c r="E85">
        <f>E25+(5/0.017)*(E11*E51+E26*E50)</f>
        <v>0.30185546897648274</v>
      </c>
      <c r="F85">
        <f>F25+(5/0.017)*(F11*F51+F26*F50)</f>
        <v>0.49000189408140726</v>
      </c>
    </row>
    <row r="86" spans="1:6" ht="12.75">
      <c r="A86" t="s">
        <v>86</v>
      </c>
      <c r="B86">
        <f>B26+(6/0.017)*(B12*B51+B27*B50)</f>
        <v>0.31303693290537465</v>
      </c>
      <c r="C86">
        <f>C26+(6/0.017)*(C12*C51+C27*C50)</f>
        <v>0.08903997263766919</v>
      </c>
      <c r="D86">
        <f>D26+(6/0.017)*(D12*D51+D27*D50)</f>
        <v>-0.07901889999411044</v>
      </c>
      <c r="E86">
        <f>E26+(6/0.017)*(E12*E51+E27*E50)</f>
        <v>0.5978814668773839</v>
      </c>
      <c r="F86">
        <f>F26+(6/0.017)*(F12*F51+F27*F50)</f>
        <v>2.2102828759422075</v>
      </c>
    </row>
    <row r="87" spans="1:6" ht="12.75">
      <c r="A87" t="s">
        <v>87</v>
      </c>
      <c r="B87">
        <f>B27+(7/0.017)*(B13*B51+B28*B50)</f>
        <v>-0.2090991990652982</v>
      </c>
      <c r="C87">
        <f>C27+(7/0.017)*(C13*C51+C28*C50)</f>
        <v>0.12786448865836333</v>
      </c>
      <c r="D87">
        <f>D27+(7/0.017)*(D13*D51+D28*D50)</f>
        <v>0.050755641312438024</v>
      </c>
      <c r="E87">
        <f>E27+(7/0.017)*(E13*E51+E28*E50)</f>
        <v>0.023601077583454796</v>
      </c>
      <c r="F87">
        <f>F27+(7/0.017)*(F13*F51+F28*F50)</f>
        <v>-0.2586490661380927</v>
      </c>
    </row>
    <row r="88" spans="1:6" ht="12.75">
      <c r="A88" t="s">
        <v>88</v>
      </c>
      <c r="B88">
        <f>B28+(8/0.017)*(B14*B51+B29*B50)</f>
        <v>-0.05739216443161857</v>
      </c>
      <c r="C88">
        <f>C28+(8/0.017)*(C14*C51+C29*C50)</f>
        <v>-0.01187288431791374</v>
      </c>
      <c r="D88">
        <f>D28+(8/0.017)*(D14*D51+D29*D50)</f>
        <v>-0.06507494666348446</v>
      </c>
      <c r="E88">
        <f>E28+(8/0.017)*(E14*E51+E29*E50)</f>
        <v>0.06259709252023003</v>
      </c>
      <c r="F88">
        <f>F28+(8/0.017)*(F14*F51+F29*F50)</f>
        <v>0.09198607467810299</v>
      </c>
    </row>
    <row r="89" spans="1:6" ht="12.75">
      <c r="A89" t="s">
        <v>89</v>
      </c>
      <c r="B89">
        <f>B29+(9/0.017)*(B15*B51+B30*B50)</f>
        <v>-0.011937352219782683</v>
      </c>
      <c r="C89">
        <f>C29+(9/0.017)*(C15*C51+C30*C50)</f>
        <v>0.09543626546474968</v>
      </c>
      <c r="D89">
        <f>D29+(9/0.017)*(D15*D51+D30*D50)</f>
        <v>0.01866986459969105</v>
      </c>
      <c r="E89">
        <f>E29+(9/0.017)*(E15*E51+E30*E50)</f>
        <v>-0.061651516966940025</v>
      </c>
      <c r="F89">
        <f>F29+(9/0.017)*(F15*F51+F30*F50)</f>
        <v>0.0713231051515982</v>
      </c>
    </row>
    <row r="90" spans="1:6" ht="12.75">
      <c r="A90" t="s">
        <v>90</v>
      </c>
      <c r="B90">
        <f>B30+(10/0.017)*(B16*B51+B31*B50)</f>
        <v>-0.038964204618147626</v>
      </c>
      <c r="C90">
        <f>C30+(10/0.017)*(C16*C51+C31*C50)</f>
        <v>-0.011343473864751626</v>
      </c>
      <c r="D90">
        <f>D30+(10/0.017)*(D16*D51+D31*D50)</f>
        <v>-0.031771543939941256</v>
      </c>
      <c r="E90">
        <f>E30+(10/0.017)*(E16*E51+E31*E50)</f>
        <v>-0.04409635960435427</v>
      </c>
      <c r="F90">
        <f>F30+(10/0.017)*(F16*F51+F31*F50)</f>
        <v>0.27119643682232336</v>
      </c>
    </row>
    <row r="91" spans="1:6" ht="12.75">
      <c r="A91" t="s">
        <v>91</v>
      </c>
      <c r="B91">
        <f>B31+(11/0.017)*(B17*B51+B32*B50)</f>
        <v>-0.022190497658590914</v>
      </c>
      <c r="C91">
        <f>C31+(11/0.017)*(C17*C51+C32*C50)</f>
        <v>0.004008337110547922</v>
      </c>
      <c r="D91">
        <f>D31+(11/0.017)*(D17*D51+D32*D50)</f>
        <v>-0.004422590577657294</v>
      </c>
      <c r="E91">
        <f>E31+(11/0.017)*(E17*E51+E32*E50)</f>
        <v>-0.02169506396337116</v>
      </c>
      <c r="F91">
        <f>F31+(11/0.017)*(F17*F51+F32*F50)</f>
        <v>-0.02662433136574942</v>
      </c>
    </row>
    <row r="92" spans="1:6" ht="12.75">
      <c r="A92" t="s">
        <v>92</v>
      </c>
      <c r="B92">
        <f>B32+(12/0.017)*(B18*B51+B33*B50)</f>
        <v>0.005450063814278302</v>
      </c>
      <c r="C92">
        <f>C32+(12/0.017)*(C18*C51+C33*C50)</f>
        <v>0.01897135495522035</v>
      </c>
      <c r="D92">
        <f>D32+(12/0.017)*(D18*D51+D33*D50)</f>
        <v>0.005154135509200192</v>
      </c>
      <c r="E92">
        <f>E32+(12/0.017)*(E18*E51+E33*E50)</f>
        <v>0.019684437465238225</v>
      </c>
      <c r="F92">
        <f>F32+(12/0.017)*(F18*F51+F33*F50)</f>
        <v>0.05112532657988404</v>
      </c>
    </row>
    <row r="93" spans="1:6" ht="12.75">
      <c r="A93" t="s">
        <v>93</v>
      </c>
      <c r="B93">
        <f>B33+(13/0.017)*(B19*B51+B34*B50)</f>
        <v>0.10832955920703813</v>
      </c>
      <c r="C93">
        <f>C33+(13/0.017)*(C19*C51+C34*C50)</f>
        <v>0.10497627255609215</v>
      </c>
      <c r="D93">
        <f>D33+(13/0.017)*(D19*D51+D34*D50)</f>
        <v>0.10500834190910405</v>
      </c>
      <c r="E93">
        <f>E33+(13/0.017)*(E19*E51+E34*E50)</f>
        <v>0.09133507388351024</v>
      </c>
      <c r="F93">
        <f>F33+(13/0.017)*(F19*F51+F34*F50)</f>
        <v>0.06545011470124856</v>
      </c>
    </row>
    <row r="94" spans="1:6" ht="12.75">
      <c r="A94" t="s">
        <v>94</v>
      </c>
      <c r="B94">
        <f>B34+(14/0.017)*(B20*B51+B35*B50)</f>
        <v>-0.03401402982577481</v>
      </c>
      <c r="C94">
        <f>C34+(14/0.017)*(C20*C51+C35*C50)</f>
        <v>-0.02199909895777475</v>
      </c>
      <c r="D94">
        <f>D34+(14/0.017)*(D20*D51+D35*D50)</f>
        <v>-0.010000396564035934</v>
      </c>
      <c r="E94">
        <f>E34+(14/0.017)*(E20*E51+E35*E50)</f>
        <v>-0.002393874833743906</v>
      </c>
      <c r="F94">
        <f>F34+(14/0.017)*(F20*F51+F35*F50)</f>
        <v>-0.01730746633366473</v>
      </c>
    </row>
    <row r="95" spans="1:6" ht="12.75">
      <c r="A95" t="s">
        <v>95</v>
      </c>
      <c r="B95" s="50">
        <f>B35</f>
        <v>-0.004484222</v>
      </c>
      <c r="C95" s="50">
        <f>C35</f>
        <v>0.005795772</v>
      </c>
      <c r="D95" s="50">
        <f>D35</f>
        <v>0.002845846</v>
      </c>
      <c r="E95" s="50">
        <f>E35</f>
        <v>-0.001235154</v>
      </c>
      <c r="F95" s="50">
        <f>F35</f>
        <v>0.005878911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68</v>
      </c>
      <c r="B103">
        <f>B63*10000/B62</f>
        <v>3.924428784651306</v>
      </c>
      <c r="C103">
        <f>C63*10000/C62</f>
        <v>1.9524006734856356</v>
      </c>
      <c r="D103">
        <f>D63*10000/D62</f>
        <v>0.6181160426120694</v>
      </c>
      <c r="E103">
        <f>E63*10000/E62</f>
        <v>-1.5147926222198989</v>
      </c>
      <c r="F103">
        <f>F63*10000/F62</f>
        <v>-8.975175506390682</v>
      </c>
      <c r="G103">
        <f>AVERAGE(C103:E103)</f>
        <v>0.3519080312926021</v>
      </c>
      <c r="H103">
        <f>STDEV(C103:E103)</f>
        <v>1.7488588754997787</v>
      </c>
      <c r="I103">
        <f>(B103*B4+C103*C4+D103*D4+E103*E4+F103*F4)/SUM(B4:F4)</f>
        <v>-0.37292314607928345</v>
      </c>
      <c r="K103">
        <f>(LN(H103)+LN(H123))/2-LN(K114*K115^3)</f>
        <v>-3.4004644812250904</v>
      </c>
    </row>
    <row r="104" spans="1:11" ht="12.75">
      <c r="A104" t="s">
        <v>69</v>
      </c>
      <c r="B104">
        <f>B64*10000/B62</f>
        <v>-0.6495972247236445</v>
      </c>
      <c r="C104">
        <f>C64*10000/C62</f>
        <v>0.2844385197071606</v>
      </c>
      <c r="D104">
        <f>D64*10000/D62</f>
        <v>-0.0821410001805025</v>
      </c>
      <c r="E104">
        <f>E64*10000/E62</f>
        <v>-0.20792177048637933</v>
      </c>
      <c r="F104">
        <f>F64*10000/F62</f>
        <v>-1.457574826661819</v>
      </c>
      <c r="G104">
        <f>AVERAGE(C104:E104)</f>
        <v>-0.001874750319907072</v>
      </c>
      <c r="H104">
        <f>STDEV(C104:E104)</f>
        <v>0.2558059166436136</v>
      </c>
      <c r="I104">
        <f>(B104*B4+C104*C4+D104*D4+E104*E4+F104*F4)/SUM(B4:F4)</f>
        <v>-0.2898242951744606</v>
      </c>
      <c r="K104">
        <f>(LN(H104)+LN(H124))/2-LN(K114*K115^4)</f>
        <v>-4.0411733925262725</v>
      </c>
    </row>
    <row r="105" spans="1:11" ht="12.75">
      <c r="A105" t="s">
        <v>70</v>
      </c>
      <c r="B105">
        <f>B65*10000/B62</f>
        <v>0.03457451849676427</v>
      </c>
      <c r="C105">
        <f>C65*10000/C62</f>
        <v>-0.6322536010876865</v>
      </c>
      <c r="D105">
        <f>D65*10000/D62</f>
        <v>-0.21615542145251898</v>
      </c>
      <c r="E105">
        <f>E65*10000/E62</f>
        <v>0.3002308625765608</v>
      </c>
      <c r="F105">
        <f>F65*10000/F62</f>
        <v>1.6391733695136719</v>
      </c>
      <c r="G105">
        <f>AVERAGE(C105:E105)</f>
        <v>-0.18272605332121486</v>
      </c>
      <c r="H105">
        <f>STDEV(C105:E105)</f>
        <v>0.467140193875504</v>
      </c>
      <c r="I105">
        <f>(B105*B4+C105*C4+D105*D4+E105*E4+F105*F4)/SUM(B4:F4)</f>
        <v>0.09159793523715337</v>
      </c>
      <c r="K105">
        <f>(LN(H105)+LN(H125))/2-LN(K114*K115^5)</f>
        <v>-3.6928398498903</v>
      </c>
    </row>
    <row r="106" spans="1:11" ht="12.75">
      <c r="A106" t="s">
        <v>71</v>
      </c>
      <c r="B106">
        <f>B66*10000/B62</f>
        <v>1.9624203308294723</v>
      </c>
      <c r="C106">
        <f>C66*10000/C62</f>
        <v>0.8750562703392886</v>
      </c>
      <c r="D106">
        <f>D66*10000/D62</f>
        <v>1.1975385300648504</v>
      </c>
      <c r="E106">
        <f>E66*10000/E62</f>
        <v>0.5295376344846708</v>
      </c>
      <c r="F106">
        <f>F66*10000/F62</f>
        <v>13.154301379827956</v>
      </c>
      <c r="G106">
        <f>AVERAGE(C106:E106)</f>
        <v>0.86737747829627</v>
      </c>
      <c r="H106">
        <f>STDEV(C106:E106)</f>
        <v>0.33406664306603634</v>
      </c>
      <c r="I106">
        <f>(B106*B4+C106*C4+D106*D4+E106*E4+F106*F4)/SUM(B4:F4)</f>
        <v>2.6638111268154243</v>
      </c>
      <c r="K106">
        <f>(LN(H106)+LN(H126))/2-LN(K114*K115^6)</f>
        <v>-3.1742319494406797</v>
      </c>
    </row>
    <row r="107" spans="1:11" ht="12.75">
      <c r="A107" t="s">
        <v>72</v>
      </c>
      <c r="B107">
        <f>B67*10000/B62</f>
        <v>0.32760094069016105</v>
      </c>
      <c r="C107">
        <f>C67*10000/C62</f>
        <v>0.09145264818159399</v>
      </c>
      <c r="D107">
        <f>D67*10000/D62</f>
        <v>-0.09529222459769465</v>
      </c>
      <c r="E107">
        <f>E67*10000/E62</f>
        <v>-0.25678522296784767</v>
      </c>
      <c r="F107">
        <f>F67*10000/F62</f>
        <v>-0.4901247450355894</v>
      </c>
      <c r="G107">
        <f>AVERAGE(C107:E107)</f>
        <v>-0.08687493312798278</v>
      </c>
      <c r="H107">
        <f>STDEV(C107:E107)</f>
        <v>0.17427146014892497</v>
      </c>
      <c r="I107">
        <f>(B107*B4+C107*C4+D107*D4+E107*E4+F107*F4)/SUM(B4:F4)</f>
        <v>-0.08048408850570983</v>
      </c>
      <c r="K107">
        <f>(LN(H107)+LN(H127))/2-LN(K114*K115^7)</f>
        <v>-3.845425631001474</v>
      </c>
    </row>
    <row r="108" spans="1:9" ht="12.75">
      <c r="A108" t="s">
        <v>73</v>
      </c>
      <c r="B108">
        <f>B68*10000/B62</f>
        <v>-0.04280478324945468</v>
      </c>
      <c r="C108">
        <f>C68*10000/C62</f>
        <v>0.2471028617972563</v>
      </c>
      <c r="D108">
        <f>D68*10000/D62</f>
        <v>0.043146928615523654</v>
      </c>
      <c r="E108">
        <f>E68*10000/E62</f>
        <v>-0.011884146544115189</v>
      </c>
      <c r="F108">
        <f>F68*10000/F62</f>
        <v>0.08446885286766789</v>
      </c>
      <c r="G108">
        <f>AVERAGE(C108:E108)</f>
        <v>0.09278854795622159</v>
      </c>
      <c r="H108">
        <f>STDEV(C108:E108)</f>
        <v>0.13644334135632447</v>
      </c>
      <c r="I108">
        <f>(B108*B4+C108*C4+D108*D4+E108*E4+F108*F4)/SUM(B4:F4)</f>
        <v>0.07202659314321931</v>
      </c>
    </row>
    <row r="109" spans="1:9" ht="12.75">
      <c r="A109" t="s">
        <v>74</v>
      </c>
      <c r="B109">
        <f>B69*10000/B62</f>
        <v>-0.0685726101076122</v>
      </c>
      <c r="C109">
        <f>C69*10000/C62</f>
        <v>-0.04818822317912533</v>
      </c>
      <c r="D109">
        <f>D69*10000/D62</f>
        <v>-0.030655834636504224</v>
      </c>
      <c r="E109">
        <f>E69*10000/E62</f>
        <v>-0.0344193184403504</v>
      </c>
      <c r="F109">
        <f>F69*10000/F62</f>
        <v>0.0037710339447461385</v>
      </c>
      <c r="G109">
        <f>AVERAGE(C109:E109)</f>
        <v>-0.03775445875199332</v>
      </c>
      <c r="H109">
        <f>STDEV(C109:E109)</f>
        <v>0.00922976341387563</v>
      </c>
      <c r="I109">
        <f>(B109*B4+C109*C4+D109*D4+E109*E4+F109*F4)/SUM(B4:F4)</f>
        <v>-0.03669194586484646</v>
      </c>
    </row>
    <row r="110" spans="1:11" ht="12.75">
      <c r="A110" t="s">
        <v>75</v>
      </c>
      <c r="B110">
        <f>B70*10000/B62</f>
        <v>-0.43034019898880643</v>
      </c>
      <c r="C110">
        <f>C70*10000/C62</f>
        <v>-0.2199121762096382</v>
      </c>
      <c r="D110">
        <f>D70*10000/D62</f>
        <v>-0.17417544863702122</v>
      </c>
      <c r="E110">
        <f>E70*10000/E62</f>
        <v>-0.24524311790734954</v>
      </c>
      <c r="F110">
        <f>F70*10000/F62</f>
        <v>-0.4810686520784411</v>
      </c>
      <c r="G110">
        <f>AVERAGE(C110:E110)</f>
        <v>-0.21311024758466965</v>
      </c>
      <c r="H110">
        <f>STDEV(C110:E110)</f>
        <v>0.036018787856389324</v>
      </c>
      <c r="I110">
        <f>(B110*B4+C110*C4+D110*D4+E110*E4+F110*F4)/SUM(B4:F4)</f>
        <v>-0.2803413556804591</v>
      </c>
      <c r="K110">
        <f>EXP(AVERAGE(K103:K107))</f>
        <v>0.026494262978187282</v>
      </c>
    </row>
    <row r="111" spans="1:9" ht="12.75">
      <c r="A111" t="s">
        <v>76</v>
      </c>
      <c r="B111">
        <f>B71*10000/B62</f>
        <v>0.039220773204654065</v>
      </c>
      <c r="C111">
        <f>C71*10000/C62</f>
        <v>-0.009279702028969633</v>
      </c>
      <c r="D111">
        <f>D71*10000/D62</f>
        <v>-0.03403013681412934</v>
      </c>
      <c r="E111">
        <f>E71*10000/E62</f>
        <v>0.009454593313686635</v>
      </c>
      <c r="F111">
        <f>F71*10000/F62</f>
        <v>-0.049798007339252444</v>
      </c>
      <c r="G111">
        <f>AVERAGE(C111:E111)</f>
        <v>-0.011285081843137446</v>
      </c>
      <c r="H111">
        <f>STDEV(C111:E111)</f>
        <v>0.021811616164822595</v>
      </c>
      <c r="I111">
        <f>(B111*B4+C111*C4+D111*D4+E111*E4+F111*F4)/SUM(B4:F4)</f>
        <v>-0.009088689029288123</v>
      </c>
    </row>
    <row r="112" spans="1:9" ht="12.75">
      <c r="A112" t="s">
        <v>77</v>
      </c>
      <c r="B112">
        <f>B72*10000/B62</f>
        <v>-0.06342573301088321</v>
      </c>
      <c r="C112">
        <f>C72*10000/C62</f>
        <v>-0.06346371370284576</v>
      </c>
      <c r="D112">
        <f>D72*10000/D62</f>
        <v>-0.03843100165562139</v>
      </c>
      <c r="E112">
        <f>E72*10000/E62</f>
        <v>-0.030457572149810878</v>
      </c>
      <c r="F112">
        <f>F72*10000/F62</f>
        <v>-0.025506842750384905</v>
      </c>
      <c r="G112">
        <f>AVERAGE(C112:E112)</f>
        <v>-0.04411742916942601</v>
      </c>
      <c r="H112">
        <f>STDEV(C112:E112)</f>
        <v>0.017222164162992406</v>
      </c>
      <c r="I112">
        <f>(B112*B4+C112*C4+D112*D4+E112*E4+F112*F4)/SUM(B4:F4)</f>
        <v>-0.04443982176400123</v>
      </c>
    </row>
    <row r="113" spans="1:9" ht="12.75">
      <c r="A113" t="s">
        <v>78</v>
      </c>
      <c r="B113">
        <f>B73*10000/B62</f>
        <v>-0.0008930202942468728</v>
      </c>
      <c r="C113">
        <f>C73*10000/C62</f>
        <v>0.022873456836726903</v>
      </c>
      <c r="D113">
        <f>D73*10000/D62</f>
        <v>0.038511045240518876</v>
      </c>
      <c r="E113">
        <f>E73*10000/E62</f>
        <v>0.03297148574214855</v>
      </c>
      <c r="F113">
        <f>F73*10000/F62</f>
        <v>0.015775230791618945</v>
      </c>
      <c r="G113">
        <f>AVERAGE(C113:E113)</f>
        <v>0.03145199593979811</v>
      </c>
      <c r="H113">
        <f>STDEV(C113:E113)</f>
        <v>0.007928756505038336</v>
      </c>
      <c r="I113">
        <f>(B113*B4+C113*C4+D113*D4+E113*E4+F113*F4)/SUM(B4:F4)</f>
        <v>0.024669105698292483</v>
      </c>
    </row>
    <row r="114" spans="1:11" ht="12.75">
      <c r="A114" t="s">
        <v>79</v>
      </c>
      <c r="B114">
        <f>B74*10000/B62</f>
        <v>-0.20667532318045778</v>
      </c>
      <c r="C114">
        <f>C74*10000/C62</f>
        <v>-0.18661487723514725</v>
      </c>
      <c r="D114">
        <f>D74*10000/D62</f>
        <v>-0.19579073827726834</v>
      </c>
      <c r="E114">
        <f>E74*10000/E62</f>
        <v>-0.18555806985818168</v>
      </c>
      <c r="F114">
        <f>F74*10000/F62</f>
        <v>-0.14435089548327804</v>
      </c>
      <c r="G114">
        <f>AVERAGE(C114:E114)</f>
        <v>-0.18932122845686575</v>
      </c>
      <c r="H114">
        <f>STDEV(C114:E114)</f>
        <v>0.005627621917400842</v>
      </c>
      <c r="I114">
        <f>(B114*B4+C114*C4+D114*D4+E114*E4+F114*F4)/SUM(B4:F4)</f>
        <v>-0.18584389025968168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-0.005612835404451507</v>
      </c>
      <c r="C115">
        <f>C75*10000/C62</f>
        <v>-0.004354639166764108</v>
      </c>
      <c r="D115">
        <f>D75*10000/D62</f>
        <v>-0.0041599621172472775</v>
      </c>
      <c r="E115">
        <f>E75*10000/E62</f>
        <v>-0.004574985172062857</v>
      </c>
      <c r="F115">
        <f>F75*10000/F62</f>
        <v>-0.002076695171538481</v>
      </c>
      <c r="G115">
        <f>AVERAGE(C115:E115)</f>
        <v>-0.004363195485358081</v>
      </c>
      <c r="H115">
        <f>STDEV(C115:E115)</f>
        <v>0.00020764378620132377</v>
      </c>
      <c r="I115">
        <f>(B115*B4+C115*C4+D115*D4+E115*E4+F115*F4)/SUM(B4:F4)</f>
        <v>-0.004239745534248096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136.7353637092448</v>
      </c>
      <c r="C122">
        <f>C82*10000/C62</f>
        <v>52.61469910935297</v>
      </c>
      <c r="D122">
        <f>D82*10000/D62</f>
        <v>-24.179223893363694</v>
      </c>
      <c r="E122">
        <f>E82*10000/E62</f>
        <v>-52.24599397917401</v>
      </c>
      <c r="F122">
        <f>F82*10000/F62</f>
        <v>-106.63785047410919</v>
      </c>
      <c r="G122">
        <f>AVERAGE(C122:E122)</f>
        <v>-7.936839587728245</v>
      </c>
      <c r="H122">
        <f>STDEV(C122:E122)</f>
        <v>54.28445932954041</v>
      </c>
      <c r="I122">
        <f>(B122*B4+C122*C4+D122*D4+E122*E4+F122*F4)/SUM(B4:F4)</f>
        <v>-0.09964963107987537</v>
      </c>
    </row>
    <row r="123" spans="1:9" ht="12.75">
      <c r="A123" t="s">
        <v>83</v>
      </c>
      <c r="B123">
        <f>B83*10000/B62</f>
        <v>1.9547637895537504</v>
      </c>
      <c r="C123">
        <f>C83*10000/C62</f>
        <v>2.158556793492439</v>
      </c>
      <c r="D123">
        <f>D83*10000/D62</f>
        <v>1.5197197467630568</v>
      </c>
      <c r="E123">
        <f>E83*10000/E62</f>
        <v>-0.6774801793498807</v>
      </c>
      <c r="F123">
        <f>F83*10000/F62</f>
        <v>6.743002285328342</v>
      </c>
      <c r="G123">
        <f>AVERAGE(C123:E123)</f>
        <v>1.000265453635205</v>
      </c>
      <c r="H123">
        <f>STDEV(C123:E123)</f>
        <v>1.4876662931648594</v>
      </c>
      <c r="I123">
        <f>(B123*B4+C123*C4+D123*D4+E123*E4+F123*F4)/SUM(B4:F4)</f>
        <v>1.9041378494824706</v>
      </c>
    </row>
    <row r="124" spans="1:9" ht="12.75">
      <c r="A124" t="s">
        <v>84</v>
      </c>
      <c r="B124">
        <f>B84*10000/B62</f>
        <v>-1.0313557844167665</v>
      </c>
      <c r="C124">
        <f>C84*10000/C62</f>
        <v>-0.8969719183512257</v>
      </c>
      <c r="D124">
        <f>D84*10000/D62</f>
        <v>-0.2874751195770782</v>
      </c>
      <c r="E124">
        <f>E84*10000/E62</f>
        <v>0.8107247485342371</v>
      </c>
      <c r="F124">
        <f>F84*10000/F62</f>
        <v>-1.0549736103407612</v>
      </c>
      <c r="G124">
        <f>AVERAGE(C124:E124)</f>
        <v>-0.12457409646468891</v>
      </c>
      <c r="H124">
        <f>STDEV(C124:E124)</f>
        <v>0.8654244819862836</v>
      </c>
      <c r="I124">
        <f>(B124*B4+C124*C4+D124*D4+E124*E4+F124*F4)/SUM(B4:F4)</f>
        <v>-0.3801470872184853</v>
      </c>
    </row>
    <row r="125" spans="1:9" ht="12.75">
      <c r="A125" t="s">
        <v>85</v>
      </c>
      <c r="B125">
        <f>B85*10000/B62</f>
        <v>0.1258199417261204</v>
      </c>
      <c r="C125">
        <f>C85*10000/C62</f>
        <v>0.6449142745467449</v>
      </c>
      <c r="D125">
        <f>D85*10000/D62</f>
        <v>0.8816194223639406</v>
      </c>
      <c r="E125">
        <f>E85*10000/E62</f>
        <v>0.301855546308684</v>
      </c>
      <c r="F125">
        <f>F85*10000/F62</f>
        <v>0.4900016986037285</v>
      </c>
      <c r="G125">
        <f>AVERAGE(C125:E125)</f>
        <v>0.6094630810731232</v>
      </c>
      <c r="H125">
        <f>STDEV(C125:E125)</f>
        <v>0.291503221823845</v>
      </c>
      <c r="I125">
        <f>(B125*B4+C125*C4+D125*D4+E125*E4+F125*F4)/SUM(B4:F4)</f>
        <v>0.5233506162148749</v>
      </c>
    </row>
    <row r="126" spans="1:9" ht="12.75">
      <c r="A126" t="s">
        <v>86</v>
      </c>
      <c r="B126">
        <f>B86*10000/B62</f>
        <v>0.3130387401646197</v>
      </c>
      <c r="C126">
        <f>C86*10000/C62</f>
        <v>0.08904026230860264</v>
      </c>
      <c r="D126">
        <f>D86*10000/D62</f>
        <v>-0.07901888322613701</v>
      </c>
      <c r="E126">
        <f>E86*10000/E62</f>
        <v>0.5978816200483372</v>
      </c>
      <c r="F126">
        <f>F86*10000/F62</f>
        <v>2.2102819941885428</v>
      </c>
      <c r="G126">
        <f>AVERAGE(C126:E126)</f>
        <v>0.20263433304360093</v>
      </c>
      <c r="H126">
        <f>STDEV(C126:E126)</f>
        <v>0.35245749036290885</v>
      </c>
      <c r="I126">
        <f>(B126*B4+C126*C4+D126*D4+E126*E4+F126*F4)/SUM(B4:F4)</f>
        <v>0.48626204762024794</v>
      </c>
    </row>
    <row r="127" spans="1:9" ht="12.75">
      <c r="A127" t="s">
        <v>87</v>
      </c>
      <c r="B127">
        <f>B87*10000/B62</f>
        <v>-0.20910040625978843</v>
      </c>
      <c r="C127">
        <f>C87*10000/C62</f>
        <v>0.1278649046358697</v>
      </c>
      <c r="D127">
        <f>D87*10000/D62</f>
        <v>0.050755630541986334</v>
      </c>
      <c r="E127">
        <f>E87*10000/E62</f>
        <v>0.02360108362980303</v>
      </c>
      <c r="F127">
        <f>F87*10000/F62</f>
        <v>-0.25864896295457507</v>
      </c>
      <c r="G127">
        <f>AVERAGE(C127:E127)</f>
        <v>0.06740720626921969</v>
      </c>
      <c r="H127">
        <f>STDEV(C127:E127)</f>
        <v>0.05408966928486545</v>
      </c>
      <c r="I127">
        <f>(B127*B4+C127*C4+D127*D4+E127*E4+F127*F4)/SUM(B4:F4)</f>
        <v>-0.016154757335213574</v>
      </c>
    </row>
    <row r="128" spans="1:9" ht="12.75">
      <c r="A128" t="s">
        <v>88</v>
      </c>
      <c r="B128">
        <f>B88*10000/B62</f>
        <v>-0.05739249577437356</v>
      </c>
      <c r="C128">
        <f>C88*10000/C62</f>
        <v>-0.01187292294359366</v>
      </c>
      <c r="D128">
        <f>D88*10000/D62</f>
        <v>-0.06507493285444665</v>
      </c>
      <c r="E128">
        <f>E88*10000/E62</f>
        <v>0.06259710855694779</v>
      </c>
      <c r="F128">
        <f>F88*10000/F62</f>
        <v>0.0919860379818686</v>
      </c>
      <c r="G128">
        <f>AVERAGE(C128:E128)</f>
        <v>-0.004783582413697506</v>
      </c>
      <c r="H128">
        <f>STDEV(C128:E128)</f>
        <v>0.06413058241899747</v>
      </c>
      <c r="I128">
        <f>(B128*B4+C128*C4+D128*D4+E128*E4+F128*F4)/SUM(B4:F4)</f>
        <v>0.0004898344833403488</v>
      </c>
    </row>
    <row r="129" spans="1:9" ht="12.75">
      <c r="A129" t="s">
        <v>89</v>
      </c>
      <c r="B129">
        <f>B89*10000/B62</f>
        <v>-0.011937421137817242</v>
      </c>
      <c r="C129">
        <f>C89*10000/C62</f>
        <v>0.09543657594454076</v>
      </c>
      <c r="D129">
        <f>D89*10000/D62</f>
        <v>0.018669860637907307</v>
      </c>
      <c r="E129">
        <f>E89*10000/E62</f>
        <v>-0.061651532761411255</v>
      </c>
      <c r="F129">
        <f>F89*10000/F62</f>
        <v>0.07132307669849383</v>
      </c>
      <c r="G129">
        <f>AVERAGE(C129:E129)</f>
        <v>0.017484967940345604</v>
      </c>
      <c r="H129">
        <f>STDEV(C129:E129)</f>
        <v>0.07855075717160084</v>
      </c>
      <c r="I129">
        <f>(B129*B4+C129*C4+D129*D4+E129*E4+F129*F4)/SUM(B4:F4)</f>
        <v>0.02039741852647688</v>
      </c>
    </row>
    <row r="130" spans="1:9" ht="12.75">
      <c r="A130" t="s">
        <v>90</v>
      </c>
      <c r="B130">
        <f>B90*10000/B62</f>
        <v>-0.03896442957057853</v>
      </c>
      <c r="C130">
        <f>C90*10000/C62</f>
        <v>-0.011343510768117222</v>
      </c>
      <c r="D130">
        <f>D90*10000/D62</f>
        <v>-0.03177153719795415</v>
      </c>
      <c r="E130">
        <f>E90*10000/E62</f>
        <v>-0.04409637090137853</v>
      </c>
      <c r="F130">
        <f>F90*10000/F62</f>
        <v>0.2711963286332519</v>
      </c>
      <c r="G130">
        <f>AVERAGE(C130:E130)</f>
        <v>-0.029070472955816634</v>
      </c>
      <c r="H130">
        <f>STDEV(C130:E130)</f>
        <v>0.016542650112885783</v>
      </c>
      <c r="I130">
        <f>(B130*B4+C130*C4+D130*D4+E130*E4+F130*F4)/SUM(B4:F4)</f>
        <v>0.009515975050717022</v>
      </c>
    </row>
    <row r="131" spans="1:9" ht="12.75">
      <c r="A131" t="s">
        <v>91</v>
      </c>
      <c r="B131">
        <f>B91*10000/B62</f>
        <v>-0.022190625771212235</v>
      </c>
      <c r="C131">
        <f>C91*10000/C62</f>
        <v>0.004008350150744567</v>
      </c>
      <c r="D131">
        <f>D91*10000/D62</f>
        <v>-0.004422589639174459</v>
      </c>
      <c r="E131">
        <f>E91*10000/E62</f>
        <v>-0.02169506952141872</v>
      </c>
      <c r="F131">
        <f>F91*10000/F62</f>
        <v>-0.026624320744438455</v>
      </c>
      <c r="G131">
        <f>AVERAGE(C131:E131)</f>
        <v>-0.0073697696699495385</v>
      </c>
      <c r="H131">
        <f>STDEV(C131:E131)</f>
        <v>0.0131027038549754</v>
      </c>
      <c r="I131">
        <f>(B131*B4+C131*C4+D131*D4+E131*E4+F131*F4)/SUM(B4:F4)</f>
        <v>-0.012085636227966826</v>
      </c>
    </row>
    <row r="132" spans="1:9" ht="12.75">
      <c r="A132" t="s">
        <v>92</v>
      </c>
      <c r="B132">
        <f>B92*10000/B62</f>
        <v>0.005450095279186046</v>
      </c>
      <c r="C132">
        <f>C92*10000/C62</f>
        <v>0.01897141667413081</v>
      </c>
      <c r="D132">
        <f>D92*10000/D62</f>
        <v>0.0051541344154820146</v>
      </c>
      <c r="E132">
        <f>E92*10000/E62</f>
        <v>0.01968444250818439</v>
      </c>
      <c r="F132">
        <f>F92*10000/F62</f>
        <v>0.051125306184329894</v>
      </c>
      <c r="G132">
        <f>AVERAGE(C132:E132)</f>
        <v>0.01460333119926574</v>
      </c>
      <c r="H132">
        <f>STDEV(C132:E132)</f>
        <v>0.008191006736293676</v>
      </c>
      <c r="I132">
        <f>(B132*B4+C132*C4+D132*D4+E132*E4+F132*F4)/SUM(B4:F4)</f>
        <v>0.01814476809850685</v>
      </c>
    </row>
    <row r="133" spans="1:9" ht="12.75">
      <c r="A133" t="s">
        <v>93</v>
      </c>
      <c r="B133">
        <f>B93*10000/B62</f>
        <v>0.1083301846271621</v>
      </c>
      <c r="C133">
        <f>C93*10000/C62</f>
        <v>0.10497661407208729</v>
      </c>
      <c r="D133">
        <f>D93*10000/D62</f>
        <v>0.10500831962611748</v>
      </c>
      <c r="E133">
        <f>E93*10000/E62</f>
        <v>0.09133509728259703</v>
      </c>
      <c r="F133">
        <f>F93*10000/F62</f>
        <v>0.06545008859107093</v>
      </c>
      <c r="G133">
        <f>AVERAGE(C133:E133)</f>
        <v>0.10044001032693393</v>
      </c>
      <c r="H133">
        <f>STDEV(C133:E133)</f>
        <v>0.007885101931442786</v>
      </c>
      <c r="I133">
        <f>(B133*B4+C133*C4+D133*D4+E133*E4+F133*F4)/SUM(B4:F4)</f>
        <v>0.09692074253968583</v>
      </c>
    </row>
    <row r="134" spans="1:9" ht="12.75">
      <c r="A134" t="s">
        <v>94</v>
      </c>
      <c r="B134">
        <f>B94*10000/B62</f>
        <v>-0.03401422619931225</v>
      </c>
      <c r="C134">
        <f>C94*10000/C62</f>
        <v>-0.02199917052674924</v>
      </c>
      <c r="D134">
        <f>D94*10000/D62</f>
        <v>-0.010000394441931173</v>
      </c>
      <c r="E134">
        <f>E94*10000/E62</f>
        <v>-0.0023938754470295</v>
      </c>
      <c r="F134">
        <f>F94*10000/F62</f>
        <v>-0.017307459429153984</v>
      </c>
      <c r="G134">
        <f>AVERAGE(C134:E134)</f>
        <v>-0.011464480138569972</v>
      </c>
      <c r="H134">
        <f>STDEV(C134:E134)</f>
        <v>0.009884308725755558</v>
      </c>
      <c r="I134">
        <f>(B134*B4+C134*C4+D134*D4+E134*E4+F134*F4)/SUM(B4:F4)</f>
        <v>-0.015515198422829581</v>
      </c>
    </row>
    <row r="135" spans="1:9" ht="12.75">
      <c r="A135" t="s">
        <v>95</v>
      </c>
      <c r="B135">
        <f>B95*10000/B62</f>
        <v>-0.004484247888803571</v>
      </c>
      <c r="C135">
        <f>C95*10000/C62</f>
        <v>0.005795790855202171</v>
      </c>
      <c r="D135">
        <f>D95*10000/D62</f>
        <v>0.0028458453961056136</v>
      </c>
      <c r="E135">
        <f>E95*10000/E62</f>
        <v>-0.001235154316433484</v>
      </c>
      <c r="F135">
        <f>F95*10000/F62</f>
        <v>0.005878908654711359</v>
      </c>
      <c r="G135">
        <f>AVERAGE(C135:E135)</f>
        <v>0.002468827311624767</v>
      </c>
      <c r="H135">
        <f>STDEV(C135:E135)</f>
        <v>0.003530602565944783</v>
      </c>
      <c r="I135">
        <f>(B135*B4+C135*C4+D135*D4+E135*E4+F135*F4)/SUM(B4:F4)</f>
        <v>0.001914873907842057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2004-09-08T13:25:34Z</cp:lastPrinted>
  <dcterms:created xsi:type="dcterms:W3CDTF">2004-09-08T13:22:24Z</dcterms:created>
  <dcterms:modified xsi:type="dcterms:W3CDTF">2004-09-08T15:26:02Z</dcterms:modified>
  <cp:category/>
  <cp:version/>
  <cp:contentType/>
  <cp:contentStatus/>
</cp:coreProperties>
</file>