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<sst xmlns="http://schemas.openxmlformats.org/spreadsheetml/2006/main" count="204" uniqueCount="98">
  <si>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Mon 04/10/2004       11:23:54</t>
  </si>
  <si>
    <t>LISSNER</t>
  </si>
  <si>
    <t>HCMQAP338</t>
  </si>
  <si>
    <t>Aperture2</t>
  </si>
  <si>
    <t>taupe_quadrupole#6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</si>
  <si>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</si>
  <si>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</si>
  <si>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</si>
  <si>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</si>
  <si>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</si>
  <si>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</si>
  <si>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</si>
  <si>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</si>
  <si>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</si>
  <si>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</si>
  <si>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</si>
  <si>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</si>
  <si>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</si>
  <si>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</si>
  <si>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</si>
  <si>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</si>
  <si>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</si>
  <si>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</si>
  <si>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</si>
  <si>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</si>
  <si>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</si>
  <si>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</si>
  <si>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</si>
  <si>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</si>
  <si>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</si>
  <si>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</si>
  <si>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</si>
  <si>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</si>
  <si>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</si>
  <si>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</si>
  <si>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</si>
  <si>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</si>
  <si>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</si>
  <si>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</si>
  <si>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</si>
  <si>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</si>
  <si>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</si>
  <si>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</si>
  <si>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</si>
  <si>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</si>
  <si>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</si>
  <si>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</si>
  <si>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-0.003760*</t>
  </si>
  <si>
    <t>Long. Mag. (m)</t>
  </si>
  <si>
    <t>Number of measurement</t>
  </si>
  <si>
    <t>Mean real current</t>
  </si>
  <si>
    <t xml:space="preserve">* = Integral error  ! = Central error           Conclusion : CONTACT CEA           </t>
  </si>
  <si>
    <t>Duration : 32mn</t>
  </si>
  <si>
    <t>Dx moy(m)</t>
  </si>
  <si>
    <t>Dy moy(m)</t>
  </si>
  <si>
    <t>Dx moy (mm)</t>
  </si>
  <si>
    <t>Dy moy (mm)</t>
  </si>
  <si>
    <t>* = Integral error  ! = Central error           Conclusion : CONTACT CEA           Duration : 32mn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</si>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</sst>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1" fontId="1" fillId="0" borderId="8" xfId="0" applyNumberFormat="1" applyFont="1" applyBorder="1" applyAlignment="1">
      <alignment horizontal="left"/>
    </xf>
    <xf numFmtId="172" fontId="2" fillId="0" borderId="8" xfId="0" applyNumberFormat="1" applyFont="1" applyBorder="1" applyAlignment="1">
      <alignment horizontal="left"/>
    </xf>
    <xf numFmtId="172" fontId="1" fillId="0" borderId="9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53604026"/>
        <c:axId val="11012883"/>
      </c:lineChart>
      <c:catAx>
        <c:axId val="5360402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1012883"/>
        <c:crosses val="autoZero"/>
        <c:auto val="1"/>
        <c:lblOffset val="100"/>
        <c:noMultiLvlLbl val="0"/>
      </c:catAx>
      <c:valAx>
        <c:axId val="110128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3604026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2">
        <v>-0.002262</v>
      </c>
      <c r="C4" s="13">
        <v>-0.00376</v>
      </c>
      <c r="D4" s="13">
        <v>-0.003759</v>
      </c>
      <c r="E4" s="13">
        <v>-0.003761</v>
      </c>
      <c r="F4" s="24">
        <v>-0.002089</v>
      </c>
      <c r="G4" s="34">
        <v>-0.011722</v>
      </c>
    </row>
    <row r="5" spans="1:7" ht="12.75" thickBot="1">
      <c r="A5" s="44" t="s">
        <v>13</v>
      </c>
      <c r="B5" s="45">
        <v>5.218425</v>
      </c>
      <c r="C5" s="46">
        <v>2.835728</v>
      </c>
      <c r="D5" s="46">
        <v>0.604365</v>
      </c>
      <c r="E5" s="46">
        <v>-2.94672</v>
      </c>
      <c r="F5" s="47">
        <v>-6.655398</v>
      </c>
      <c r="G5" s="48">
        <v>2.331728</v>
      </c>
    </row>
    <row r="6" spans="1:7" ht="12.75" thickTop="1">
      <c r="A6" s="6" t="s">
        <v>14</v>
      </c>
      <c r="B6" s="39">
        <v>-2.394291</v>
      </c>
      <c r="C6" s="40">
        <v>-0.4364628</v>
      </c>
      <c r="D6" s="40">
        <v>-89.20042</v>
      </c>
      <c r="E6" s="40">
        <v>32.12018</v>
      </c>
      <c r="F6" s="41">
        <v>106.1653</v>
      </c>
      <c r="G6" s="42">
        <v>0.0128884</v>
      </c>
    </row>
    <row r="7" spans="1:7" ht="12">
      <c r="A7" s="20" t="s">
        <v>15</v>
      </c>
      <c r="B7" s="30">
        <v>10000</v>
      </c>
      <c r="C7" s="15">
        <v>10000</v>
      </c>
      <c r="D7" s="15">
        <v>10000</v>
      </c>
      <c r="E7" s="15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-4.65847</v>
      </c>
      <c r="C8" s="14">
        <v>0.7762693</v>
      </c>
      <c r="D8" s="14">
        <v>-0.2505207</v>
      </c>
      <c r="E8" s="14">
        <v>-2.805024</v>
      </c>
      <c r="F8" s="25">
        <v>-4.773957</v>
      </c>
      <c r="G8" s="35">
        <v>-1.860453</v>
      </c>
    </row>
    <row r="9" spans="1:7" ht="12">
      <c r="A9" s="20" t="s">
        <v>17</v>
      </c>
      <c r="B9" s="29">
        <v>0.1689762</v>
      </c>
      <c r="C9" s="14">
        <v>1.09334</v>
      </c>
      <c r="D9" s="14">
        <v>0.3097928</v>
      </c>
      <c r="E9" s="14">
        <v>0.6643791</v>
      </c>
      <c r="F9" s="25">
        <v>-1.441761</v>
      </c>
      <c r="G9" s="35">
        <v>0.3290526</v>
      </c>
    </row>
    <row r="10" spans="1:7" ht="12">
      <c r="A10" s="20" t="s">
        <v>18</v>
      </c>
      <c r="B10" s="29">
        <v>0.9092425</v>
      </c>
      <c r="C10" s="14">
        <v>-0.4346706</v>
      </c>
      <c r="D10" s="14">
        <v>-0.4143157</v>
      </c>
      <c r="E10" s="14">
        <v>0.4325748</v>
      </c>
      <c r="F10" s="25">
        <v>0.9941552</v>
      </c>
      <c r="G10" s="35">
        <v>0.1642714</v>
      </c>
    </row>
    <row r="11" spans="1:7" ht="12">
      <c r="A11" s="21" t="s">
        <v>19</v>
      </c>
      <c r="B11" s="31">
        <v>2.168179</v>
      </c>
      <c r="C11" s="16">
        <v>1.740621</v>
      </c>
      <c r="D11" s="16">
        <v>1.407087</v>
      </c>
      <c r="E11" s="16">
        <v>0.883356</v>
      </c>
      <c r="F11" s="27">
        <v>13.4272</v>
      </c>
      <c r="G11" s="37">
        <v>3.077743</v>
      </c>
    </row>
    <row r="12" spans="1:7" ht="12">
      <c r="A12" s="20" t="s">
        <v>20</v>
      </c>
      <c r="B12" s="29">
        <v>-0.03425412</v>
      </c>
      <c r="C12" s="14">
        <v>0.221722</v>
      </c>
      <c r="D12" s="14">
        <v>0.3031736</v>
      </c>
      <c r="E12" s="14">
        <v>0.3140864</v>
      </c>
      <c r="F12" s="25">
        <v>-0.2997807</v>
      </c>
      <c r="G12" s="35">
        <v>0.1568044</v>
      </c>
    </row>
    <row r="13" spans="1:7" ht="12">
      <c r="A13" s="20" t="s">
        <v>21</v>
      </c>
      <c r="B13" s="29">
        <v>-0.1155876</v>
      </c>
      <c r="C13" s="14">
        <v>0.2188665</v>
      </c>
      <c r="D13" s="14">
        <v>-0.06189537</v>
      </c>
      <c r="E13" s="14">
        <v>0.02408383</v>
      </c>
      <c r="F13" s="25">
        <v>-0.06188555</v>
      </c>
      <c r="G13" s="35">
        <v>0.01852547</v>
      </c>
    </row>
    <row r="14" spans="1:7" ht="12">
      <c r="A14" s="20" t="s">
        <v>22</v>
      </c>
      <c r="B14" s="29">
        <v>0.05346845</v>
      </c>
      <c r="C14" s="14">
        <v>-0.1195714</v>
      </c>
      <c r="D14" s="14">
        <v>-0.02076644</v>
      </c>
      <c r="E14" s="14">
        <v>-0.0001394313</v>
      </c>
      <c r="F14" s="25">
        <v>0.04422332</v>
      </c>
      <c r="G14" s="35">
        <v>-0.02016225</v>
      </c>
    </row>
    <row r="15" spans="1:7" ht="12">
      <c r="A15" s="21" t="s">
        <v>23</v>
      </c>
      <c r="B15" s="31">
        <v>-0.4260731</v>
      </c>
      <c r="C15" s="16">
        <v>-0.1930695</v>
      </c>
      <c r="D15" s="16">
        <v>-0.2047758</v>
      </c>
      <c r="E15" s="16">
        <v>-0.247115</v>
      </c>
      <c r="F15" s="27">
        <v>-0.4115847</v>
      </c>
      <c r="G15" s="37">
        <v>-0.271814</v>
      </c>
    </row>
    <row r="16" spans="1:7" ht="12">
      <c r="A16" s="20" t="s">
        <v>24</v>
      </c>
      <c r="B16" s="29">
        <v>-0.001180383</v>
      </c>
      <c r="C16" s="14">
        <v>0.01715407</v>
      </c>
      <c r="D16" s="14">
        <v>0.006473921</v>
      </c>
      <c r="E16" s="14">
        <v>0.03895936</v>
      </c>
      <c r="F16" s="25">
        <v>-0.03462733</v>
      </c>
      <c r="G16" s="35">
        <v>0.01025783</v>
      </c>
    </row>
    <row r="17" spans="1:7" ht="12">
      <c r="A17" s="20" t="s">
        <v>25</v>
      </c>
      <c r="B17" s="29">
        <v>-0.03618895</v>
      </c>
      <c r="C17" s="14">
        <v>-0.05102714</v>
      </c>
      <c r="D17" s="14">
        <v>-0.0367484</v>
      </c>
      <c r="E17" s="14">
        <v>-0.04150866</v>
      </c>
      <c r="F17" s="25">
        <v>-0.04532097</v>
      </c>
      <c r="G17" s="35">
        <v>-0.04240611</v>
      </c>
    </row>
    <row r="18" spans="1:7" ht="12">
      <c r="A18" s="20" t="s">
        <v>26</v>
      </c>
      <c r="B18" s="29">
        <v>0.01804772</v>
      </c>
      <c r="C18" s="14">
        <v>0.02561038</v>
      </c>
      <c r="D18" s="14">
        <v>0.04776985</v>
      </c>
      <c r="E18" s="14">
        <v>0.01939743</v>
      </c>
      <c r="F18" s="25">
        <v>-0.00548677</v>
      </c>
      <c r="G18" s="35">
        <v>0.02417358</v>
      </c>
    </row>
    <row r="19" spans="1:7" ht="12">
      <c r="A19" s="21" t="s">
        <v>27</v>
      </c>
      <c r="B19" s="31">
        <v>-0.2132947</v>
      </c>
      <c r="C19" s="16">
        <v>-0.1978476</v>
      </c>
      <c r="D19" s="16">
        <v>-0.1919863</v>
      </c>
      <c r="E19" s="16">
        <v>-0.1915408</v>
      </c>
      <c r="F19" s="27">
        <v>-0.1556516</v>
      </c>
      <c r="G19" s="37">
        <v>-0.1915145</v>
      </c>
    </row>
    <row r="20" spans="1:7" ht="12.75" thickBot="1">
      <c r="A20" s="44" t="s">
        <v>28</v>
      </c>
      <c r="B20" s="45">
        <v>0.003597876</v>
      </c>
      <c r="C20" s="46">
        <v>0.00428043</v>
      </c>
      <c r="D20" s="46">
        <v>-0.001765245</v>
      </c>
      <c r="E20" s="46">
        <v>0.001458855</v>
      </c>
      <c r="F20" s="47">
        <v>-0.004175607</v>
      </c>
      <c r="G20" s="48">
        <v>0.0009181511</v>
      </c>
    </row>
    <row r="21" spans="1:7" ht="12.75" thickTop="1">
      <c r="A21" s="6" t="s">
        <v>29</v>
      </c>
      <c r="B21" s="39">
        <v>-65.58735</v>
      </c>
      <c r="C21" s="40">
        <v>86.68393</v>
      </c>
      <c r="D21" s="40">
        <v>49.67387</v>
      </c>
      <c r="E21" s="40">
        <v>1.58165</v>
      </c>
      <c r="F21" s="41">
        <v>-177.2375</v>
      </c>
      <c r="G21" s="43">
        <v>0.005437696</v>
      </c>
    </row>
    <row r="22" spans="1:7" ht="12">
      <c r="A22" s="20" t="s">
        <v>30</v>
      </c>
      <c r="B22" s="29">
        <v>104.3723</v>
      </c>
      <c r="C22" s="14">
        <v>56.71516</v>
      </c>
      <c r="D22" s="14">
        <v>12.0873</v>
      </c>
      <c r="E22" s="14">
        <v>-58.93508</v>
      </c>
      <c r="F22" s="25">
        <v>-133.1158</v>
      </c>
      <c r="G22" s="36">
        <v>0</v>
      </c>
    </row>
    <row r="23" spans="1:7" ht="12">
      <c r="A23" s="20" t="s">
        <v>31</v>
      </c>
      <c r="B23" s="29">
        <v>1.011875</v>
      </c>
      <c r="C23" s="14">
        <v>0.2591327</v>
      </c>
      <c r="D23" s="14">
        <v>-0.03022552</v>
      </c>
      <c r="E23" s="14">
        <v>0.1295574</v>
      </c>
      <c r="F23" s="25">
        <v>6.617352</v>
      </c>
      <c r="G23" s="35">
        <v>1.116903</v>
      </c>
    </row>
    <row r="24" spans="1:7" ht="12">
      <c r="A24" s="20" t="s">
        <v>32</v>
      </c>
      <c r="B24" s="29">
        <v>5.026387</v>
      </c>
      <c r="C24" s="14">
        <v>1.953974</v>
      </c>
      <c r="D24" s="14">
        <v>1.118604</v>
      </c>
      <c r="E24" s="14">
        <v>0.8819531</v>
      </c>
      <c r="F24" s="25">
        <v>0.1095197</v>
      </c>
      <c r="G24" s="35">
        <v>1.693192</v>
      </c>
    </row>
    <row r="25" spans="1:7" ht="12">
      <c r="A25" s="20" t="s">
        <v>33</v>
      </c>
      <c r="B25" s="29">
        <v>0.8444675</v>
      </c>
      <c r="C25" s="14">
        <v>0.4773392</v>
      </c>
      <c r="D25" s="14">
        <v>0.416267</v>
      </c>
      <c r="E25" s="14">
        <v>0.4518652</v>
      </c>
      <c r="F25" s="25">
        <v>-2.495042</v>
      </c>
      <c r="G25" s="35">
        <v>0.1124226</v>
      </c>
    </row>
    <row r="26" spans="1:7" ht="12">
      <c r="A26" s="21" t="s">
        <v>34</v>
      </c>
      <c r="B26" s="31">
        <v>-0.1414671</v>
      </c>
      <c r="C26" s="16">
        <v>0.69172</v>
      </c>
      <c r="D26" s="16">
        <v>0.4112365</v>
      </c>
      <c r="E26" s="16">
        <v>0.5011288</v>
      </c>
      <c r="F26" s="27">
        <v>2.130685</v>
      </c>
      <c r="G26" s="37">
        <v>0.6504575</v>
      </c>
    </row>
    <row r="27" spans="1:7" ht="12">
      <c r="A27" s="20" t="s">
        <v>35</v>
      </c>
      <c r="B27" s="29">
        <v>0.3763589</v>
      </c>
      <c r="C27" s="14">
        <v>0.1016705</v>
      </c>
      <c r="D27" s="14">
        <v>-0.175984</v>
      </c>
      <c r="E27" s="14">
        <v>-0.1777578</v>
      </c>
      <c r="F27" s="25">
        <v>0.06572408</v>
      </c>
      <c r="G27" s="35">
        <v>0.002620708</v>
      </c>
    </row>
    <row r="28" spans="1:7" ht="12">
      <c r="A28" s="20" t="s">
        <v>36</v>
      </c>
      <c r="B28" s="29">
        <v>0.6672351</v>
      </c>
      <c r="C28" s="14">
        <v>0.4228415</v>
      </c>
      <c r="D28" s="14">
        <v>0.2554071</v>
      </c>
      <c r="E28" s="14">
        <v>0.2575663</v>
      </c>
      <c r="F28" s="25">
        <v>0.1985462</v>
      </c>
      <c r="G28" s="35">
        <v>0.3481956</v>
      </c>
    </row>
    <row r="29" spans="1:7" ht="12">
      <c r="A29" s="20" t="s">
        <v>37</v>
      </c>
      <c r="B29" s="29">
        <v>0.1535188</v>
      </c>
      <c r="C29" s="14">
        <v>0.1098049</v>
      </c>
      <c r="D29" s="14">
        <v>0.06444116</v>
      </c>
      <c r="E29" s="14">
        <v>0.09116746</v>
      </c>
      <c r="F29" s="25">
        <v>0.1084402</v>
      </c>
      <c r="G29" s="35">
        <v>0.1005504</v>
      </c>
    </row>
    <row r="30" spans="1:7" ht="12">
      <c r="A30" s="21" t="s">
        <v>38</v>
      </c>
      <c r="B30" s="31">
        <v>-0.09023461</v>
      </c>
      <c r="C30" s="16">
        <v>0.1086662</v>
      </c>
      <c r="D30" s="16">
        <v>0.03108504</v>
      </c>
      <c r="E30" s="16">
        <v>-0.02781756</v>
      </c>
      <c r="F30" s="27">
        <v>0.4305155</v>
      </c>
      <c r="G30" s="37">
        <v>0.07136091</v>
      </c>
    </row>
    <row r="31" spans="1:7" ht="12">
      <c r="A31" s="20" t="s">
        <v>39</v>
      </c>
      <c r="B31" s="29">
        <v>0.03087095</v>
      </c>
      <c r="C31" s="14">
        <v>0.02881841</v>
      </c>
      <c r="D31" s="14">
        <v>-0.013956</v>
      </c>
      <c r="E31" s="14">
        <v>-0.0005760247</v>
      </c>
      <c r="F31" s="25">
        <v>0.003853731</v>
      </c>
      <c r="G31" s="35">
        <v>0.008421466</v>
      </c>
    </row>
    <row r="32" spans="1:7" ht="12">
      <c r="A32" s="20" t="s">
        <v>40</v>
      </c>
      <c r="B32" s="29">
        <v>0.07845918</v>
      </c>
      <c r="C32" s="14">
        <v>0.07384119</v>
      </c>
      <c r="D32" s="14">
        <v>0.06837555</v>
      </c>
      <c r="E32" s="14">
        <v>0.05881645</v>
      </c>
      <c r="F32" s="25">
        <v>0.04464973</v>
      </c>
      <c r="G32" s="35">
        <v>0.06567059</v>
      </c>
    </row>
    <row r="33" spans="1:7" ht="12">
      <c r="A33" s="20" t="s">
        <v>41</v>
      </c>
      <c r="B33" s="29">
        <v>0.1474719</v>
      </c>
      <c r="C33" s="14">
        <v>0.09500426</v>
      </c>
      <c r="D33" s="14">
        <v>0.08689508</v>
      </c>
      <c r="E33" s="14">
        <v>0.1019209</v>
      </c>
      <c r="F33" s="25">
        <v>0.09338799</v>
      </c>
      <c r="G33" s="35">
        <v>0.1020984</v>
      </c>
    </row>
    <row r="34" spans="1:7" ht="12">
      <c r="A34" s="21" t="s">
        <v>42</v>
      </c>
      <c r="B34" s="31">
        <v>-0.02950105</v>
      </c>
      <c r="C34" s="16">
        <v>-0.01295772</v>
      </c>
      <c r="D34" s="16">
        <v>-0.005616926</v>
      </c>
      <c r="E34" s="16">
        <v>0.004737205</v>
      </c>
      <c r="F34" s="27">
        <v>-0.006966451</v>
      </c>
      <c r="G34" s="37">
        <v>-0.008570246</v>
      </c>
    </row>
    <row r="35" spans="1:7" ht="12.75" thickBot="1">
      <c r="A35" s="22" t="s">
        <v>43</v>
      </c>
      <c r="B35" s="32">
        <v>-0.005172617</v>
      </c>
      <c r="C35" s="17">
        <v>0.008932441</v>
      </c>
      <c r="D35" s="17">
        <v>0.002827612</v>
      </c>
      <c r="E35" s="17">
        <v>0.0006799912</v>
      </c>
      <c r="F35" s="28">
        <v>0.002942288</v>
      </c>
      <c r="G35" s="38">
        <v>0.002637609</v>
      </c>
    </row>
    <row r="36" spans="1:7" ht="12">
      <c r="A36" s="4" t="s">
        <v>44</v>
      </c>
      <c r="B36" s="3">
        <v>21.11816</v>
      </c>
      <c r="C36" s="3">
        <v>21.12732</v>
      </c>
      <c r="D36" s="3">
        <v>21.14868</v>
      </c>
      <c r="E36" s="3">
        <v>21.16089</v>
      </c>
      <c r="F36" s="3">
        <v>21.18225</v>
      </c>
      <c r="G36" s="3"/>
    </row>
    <row r="37" spans="1:6" ht="12">
      <c r="A37" s="4" t="s">
        <v>45</v>
      </c>
      <c r="B37" s="2">
        <v>0.3662109</v>
      </c>
      <c r="C37" s="2">
        <v>0.3433228</v>
      </c>
      <c r="D37" s="2">
        <v>0.336202</v>
      </c>
      <c r="E37" s="2">
        <v>0.3311157</v>
      </c>
      <c r="F37" s="2">
        <v>0.3260295</v>
      </c>
    </row>
    <row r="38" spans="1:7" ht="12">
      <c r="A38" s="4" t="s">
        <v>53</v>
      </c>
      <c r="B38" s="2">
        <v>0</v>
      </c>
      <c r="C38" s="2">
        <v>0</v>
      </c>
      <c r="D38" s="2">
        <v>0.0001515384</v>
      </c>
      <c r="E38" s="2">
        <v>-5.458656E-05</v>
      </c>
      <c r="F38" s="2">
        <v>-0.0001844591</v>
      </c>
      <c r="G38" s="2">
        <v>0.000377958</v>
      </c>
    </row>
    <row r="39" spans="1:7" ht="12.75" thickBot="1">
      <c r="A39" s="4" t="s">
        <v>54</v>
      </c>
      <c r="B39" s="2">
        <v>0.0001114439</v>
      </c>
      <c r="C39" s="2">
        <v>-0.0001473622</v>
      </c>
      <c r="D39" s="2">
        <v>-8.462874E-05</v>
      </c>
      <c r="E39" s="2">
        <v>0</v>
      </c>
      <c r="F39" s="2">
        <v>0.0002988483</v>
      </c>
      <c r="G39" s="2">
        <v>0.001066487</v>
      </c>
    </row>
    <row r="40" spans="2:5" ht="12.75" thickBot="1">
      <c r="B40" s="7" t="s">
        <v>46</v>
      </c>
      <c r="C40" s="8" t="s">
        <v>47</v>
      </c>
      <c r="D40" s="18" t="s">
        <v>48</v>
      </c>
      <c r="E40" s="9">
        <v>3.117439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12.506</v>
      </c>
      <c r="C43" s="1">
        <v>12.505</v>
      </c>
      <c r="D43" s="1">
        <v>12.506</v>
      </c>
      <c r="E43" s="1">
        <v>12.506</v>
      </c>
      <c r="F43" s="1">
        <v>12.506</v>
      </c>
      <c r="G43" s="1">
        <v>12.506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0.28125" style="0" bestFit="1" customWidth="1"/>
    <col min="2" max="3" width="12.57421875" style="0" bestFit="1" customWidth="1"/>
    <col min="4" max="4" width="13.7109375" style="0" bestFit="1" customWidth="1"/>
    <col min="5" max="5" width="17.8515625" style="0" bestFit="1" customWidth="1"/>
    <col min="6" max="6" width="12.57421875" style="0" bestFit="1" customWidth="1"/>
    <col min="7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0.002262</v>
      </c>
      <c r="C4">
        <v>0.00376</v>
      </c>
      <c r="D4">
        <v>0.003759</v>
      </c>
      <c r="E4">
        <v>0.003761</v>
      </c>
      <c r="F4">
        <v>0.002089</v>
      </c>
      <c r="G4">
        <v>0.011722</v>
      </c>
    </row>
    <row r="5" spans="1:7" ht="12.75">
      <c r="A5" t="s">
        <v>13</v>
      </c>
      <c r="B5">
        <v>5.218425</v>
      </c>
      <c r="C5">
        <v>2.835728</v>
      </c>
      <c r="D5">
        <v>0.604365</v>
      </c>
      <c r="E5">
        <v>-2.94672</v>
      </c>
      <c r="F5">
        <v>-6.655398</v>
      </c>
      <c r="G5">
        <v>2.331728</v>
      </c>
    </row>
    <row r="6" spans="1:7" ht="12.75">
      <c r="A6" t="s">
        <v>14</v>
      </c>
      <c r="B6" s="49">
        <v>-2.394291</v>
      </c>
      <c r="C6" s="49">
        <v>-0.4364628</v>
      </c>
      <c r="D6" s="49">
        <v>-89.20042</v>
      </c>
      <c r="E6" s="49">
        <v>32.12018</v>
      </c>
      <c r="F6" s="49">
        <v>106.1653</v>
      </c>
      <c r="G6" s="49">
        <v>0.0128884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-4.65847</v>
      </c>
      <c r="C8" s="49">
        <v>0.7762693</v>
      </c>
      <c r="D8" s="49">
        <v>-0.2505207</v>
      </c>
      <c r="E8" s="49">
        <v>-2.805024</v>
      </c>
      <c r="F8" s="49">
        <v>-4.773957</v>
      </c>
      <c r="G8" s="49">
        <v>-1.860453</v>
      </c>
    </row>
    <row r="9" spans="1:7" ht="12.75">
      <c r="A9" t="s">
        <v>17</v>
      </c>
      <c r="B9" s="49">
        <v>0.1689762</v>
      </c>
      <c r="C9" s="49">
        <v>1.09334</v>
      </c>
      <c r="D9" s="49">
        <v>0.3097928</v>
      </c>
      <c r="E9" s="49">
        <v>0.6643791</v>
      </c>
      <c r="F9" s="49">
        <v>-1.441761</v>
      </c>
      <c r="G9" s="49">
        <v>0.3290526</v>
      </c>
    </row>
    <row r="10" spans="1:7" ht="12.75">
      <c r="A10" t="s">
        <v>18</v>
      </c>
      <c r="B10" s="49">
        <v>0.9092425</v>
      </c>
      <c r="C10" s="49">
        <v>-0.4346706</v>
      </c>
      <c r="D10" s="49">
        <v>-0.4143157</v>
      </c>
      <c r="E10" s="49">
        <v>0.4325748</v>
      </c>
      <c r="F10" s="49">
        <v>0.9941552</v>
      </c>
      <c r="G10" s="49">
        <v>0.1642714</v>
      </c>
    </row>
    <row r="11" spans="1:7" ht="12.75">
      <c r="A11" t="s">
        <v>19</v>
      </c>
      <c r="B11" s="49">
        <v>2.168179</v>
      </c>
      <c r="C11" s="49">
        <v>1.740621</v>
      </c>
      <c r="D11" s="49">
        <v>1.407087</v>
      </c>
      <c r="E11" s="49">
        <v>0.883356</v>
      </c>
      <c r="F11" s="49">
        <v>13.4272</v>
      </c>
      <c r="G11" s="49">
        <v>3.077743</v>
      </c>
    </row>
    <row r="12" spans="1:7" ht="12.75">
      <c r="A12" t="s">
        <v>20</v>
      </c>
      <c r="B12" s="49">
        <v>-0.03425412</v>
      </c>
      <c r="C12" s="49">
        <v>0.221722</v>
      </c>
      <c r="D12" s="49">
        <v>0.3031736</v>
      </c>
      <c r="E12" s="49">
        <v>0.3140864</v>
      </c>
      <c r="F12" s="49">
        <v>-0.2997807</v>
      </c>
      <c r="G12" s="49">
        <v>0.1568044</v>
      </c>
    </row>
    <row r="13" spans="1:7" ht="12.75">
      <c r="A13" t="s">
        <v>21</v>
      </c>
      <c r="B13" s="49">
        <v>-0.1155876</v>
      </c>
      <c r="C13" s="49">
        <v>0.2188665</v>
      </c>
      <c r="D13" s="49">
        <v>-0.06189537</v>
      </c>
      <c r="E13" s="49">
        <v>0.02408383</v>
      </c>
      <c r="F13" s="49">
        <v>-0.06188555</v>
      </c>
      <c r="G13" s="49">
        <v>0.01852547</v>
      </c>
    </row>
    <row r="14" spans="1:7" ht="12.75">
      <c r="A14" t="s">
        <v>22</v>
      </c>
      <c r="B14" s="49">
        <v>0.05346845</v>
      </c>
      <c r="C14" s="49">
        <v>-0.1195714</v>
      </c>
      <c r="D14" s="49">
        <v>-0.02076644</v>
      </c>
      <c r="E14" s="49">
        <v>-0.0001394313</v>
      </c>
      <c r="F14" s="49">
        <v>0.04422332</v>
      </c>
      <c r="G14" s="49">
        <v>-0.02016225</v>
      </c>
    </row>
    <row r="15" spans="1:7" ht="12.75">
      <c r="A15" t="s">
        <v>23</v>
      </c>
      <c r="B15" s="49">
        <v>-0.4260731</v>
      </c>
      <c r="C15" s="49">
        <v>-0.1930695</v>
      </c>
      <c r="D15" s="49">
        <v>-0.2047758</v>
      </c>
      <c r="E15" s="49">
        <v>-0.247115</v>
      </c>
      <c r="F15" s="49">
        <v>-0.4115847</v>
      </c>
      <c r="G15" s="49">
        <v>-0.271814</v>
      </c>
    </row>
    <row r="16" spans="1:7" ht="12.75">
      <c r="A16" t="s">
        <v>24</v>
      </c>
      <c r="B16" s="49">
        <v>-0.001180383</v>
      </c>
      <c r="C16" s="49">
        <v>0.01715407</v>
      </c>
      <c r="D16" s="49">
        <v>0.006473921</v>
      </c>
      <c r="E16" s="49">
        <v>0.03895936</v>
      </c>
      <c r="F16" s="49">
        <v>-0.03462733</v>
      </c>
      <c r="G16" s="49">
        <v>0.01025783</v>
      </c>
    </row>
    <row r="17" spans="1:7" ht="12.75">
      <c r="A17" t="s">
        <v>25</v>
      </c>
      <c r="B17" s="49">
        <v>-0.03618895</v>
      </c>
      <c r="C17" s="49">
        <v>-0.05102714</v>
      </c>
      <c r="D17" s="49">
        <v>-0.0367484</v>
      </c>
      <c r="E17" s="49">
        <v>-0.04150866</v>
      </c>
      <c r="F17" s="49">
        <v>-0.04532097</v>
      </c>
      <c r="G17" s="49">
        <v>-0.04240611</v>
      </c>
    </row>
    <row r="18" spans="1:7" ht="12.75">
      <c r="A18" t="s">
        <v>26</v>
      </c>
      <c r="B18" s="49">
        <v>0.01804772</v>
      </c>
      <c r="C18" s="49">
        <v>0.02561038</v>
      </c>
      <c r="D18" s="49">
        <v>0.04776985</v>
      </c>
      <c r="E18" s="49">
        <v>0.01939743</v>
      </c>
      <c r="F18" s="49">
        <v>-0.00548677</v>
      </c>
      <c r="G18" s="49">
        <v>0.02417358</v>
      </c>
    </row>
    <row r="19" spans="1:7" ht="12.75">
      <c r="A19" t="s">
        <v>27</v>
      </c>
      <c r="B19" s="49">
        <v>-0.2132947</v>
      </c>
      <c r="C19" s="49">
        <v>-0.1978476</v>
      </c>
      <c r="D19" s="49">
        <v>-0.1919863</v>
      </c>
      <c r="E19" s="49">
        <v>-0.1915408</v>
      </c>
      <c r="F19" s="49">
        <v>-0.1556516</v>
      </c>
      <c r="G19" s="49">
        <v>-0.1915145</v>
      </c>
    </row>
    <row r="20" spans="1:7" ht="12.75">
      <c r="A20" t="s">
        <v>28</v>
      </c>
      <c r="B20" s="49">
        <v>0.003597876</v>
      </c>
      <c r="C20" s="49">
        <v>0.00428043</v>
      </c>
      <c r="D20" s="49">
        <v>-0.001765245</v>
      </c>
      <c r="E20" s="49">
        <v>0.001458855</v>
      </c>
      <c r="F20" s="49">
        <v>-0.004175607</v>
      </c>
      <c r="G20" s="49">
        <v>0.0009181511</v>
      </c>
    </row>
    <row r="21" spans="1:7" ht="12.75">
      <c r="A21" t="s">
        <v>29</v>
      </c>
      <c r="B21" s="49">
        <v>-65.58735</v>
      </c>
      <c r="C21" s="49">
        <v>86.68393</v>
      </c>
      <c r="D21" s="49">
        <v>49.67387</v>
      </c>
      <c r="E21" s="49">
        <v>1.58165</v>
      </c>
      <c r="F21" s="49">
        <v>-177.2375</v>
      </c>
      <c r="G21" s="49">
        <v>0.005437696</v>
      </c>
    </row>
    <row r="22" spans="1:7" ht="12.75">
      <c r="A22" t="s">
        <v>30</v>
      </c>
      <c r="B22" s="49">
        <v>104.3723</v>
      </c>
      <c r="C22" s="49">
        <v>56.71516</v>
      </c>
      <c r="D22" s="49">
        <v>12.0873</v>
      </c>
      <c r="E22" s="49">
        <v>-58.93508</v>
      </c>
      <c r="F22" s="49">
        <v>-133.1158</v>
      </c>
      <c r="G22" s="49">
        <v>0</v>
      </c>
    </row>
    <row r="23" spans="1:7" ht="12.75">
      <c r="A23" t="s">
        <v>31</v>
      </c>
      <c r="B23" s="49">
        <v>1.011875</v>
      </c>
      <c r="C23" s="49">
        <v>0.2591327</v>
      </c>
      <c r="D23" s="49">
        <v>-0.03022552</v>
      </c>
      <c r="E23" s="49">
        <v>0.1295574</v>
      </c>
      <c r="F23" s="49">
        <v>6.617352</v>
      </c>
      <c r="G23" s="49">
        <v>1.116903</v>
      </c>
    </row>
    <row r="24" spans="1:7" ht="12.75">
      <c r="A24" t="s">
        <v>32</v>
      </c>
      <c r="B24" s="49">
        <v>5.026387</v>
      </c>
      <c r="C24" s="49">
        <v>1.953974</v>
      </c>
      <c r="D24" s="49">
        <v>1.118604</v>
      </c>
      <c r="E24" s="49">
        <v>0.8819531</v>
      </c>
      <c r="F24" s="49">
        <v>0.1095197</v>
      </c>
      <c r="G24" s="49">
        <v>1.693192</v>
      </c>
    </row>
    <row r="25" spans="1:7" ht="12.75">
      <c r="A25" t="s">
        <v>33</v>
      </c>
      <c r="B25" s="49">
        <v>0.8444675</v>
      </c>
      <c r="C25" s="49">
        <v>0.4773392</v>
      </c>
      <c r="D25" s="49">
        <v>0.416267</v>
      </c>
      <c r="E25" s="49">
        <v>0.4518652</v>
      </c>
      <c r="F25" s="49">
        <v>-2.495042</v>
      </c>
      <c r="G25" s="49">
        <v>0.1124226</v>
      </c>
    </row>
    <row r="26" spans="1:7" ht="12.75">
      <c r="A26" t="s">
        <v>34</v>
      </c>
      <c r="B26" s="49">
        <v>-0.1414671</v>
      </c>
      <c r="C26" s="49">
        <v>0.69172</v>
      </c>
      <c r="D26" s="49">
        <v>0.4112365</v>
      </c>
      <c r="E26" s="49">
        <v>0.5011288</v>
      </c>
      <c r="F26" s="49">
        <v>2.130685</v>
      </c>
      <c r="G26" s="49">
        <v>0.6504575</v>
      </c>
    </row>
    <row r="27" spans="1:7" ht="12.75">
      <c r="A27" t="s">
        <v>35</v>
      </c>
      <c r="B27" s="49">
        <v>0.3763589</v>
      </c>
      <c r="C27" s="49">
        <v>0.1016705</v>
      </c>
      <c r="D27" s="49">
        <v>-0.175984</v>
      </c>
      <c r="E27" s="49">
        <v>-0.1777578</v>
      </c>
      <c r="F27" s="49">
        <v>0.06572408</v>
      </c>
      <c r="G27" s="49">
        <v>0.002620708</v>
      </c>
    </row>
    <row r="28" spans="1:7" ht="12.75">
      <c r="A28" t="s">
        <v>36</v>
      </c>
      <c r="B28" s="49">
        <v>0.6672351</v>
      </c>
      <c r="C28" s="49">
        <v>0.4228415</v>
      </c>
      <c r="D28" s="49">
        <v>0.2554071</v>
      </c>
      <c r="E28" s="49">
        <v>0.2575663</v>
      </c>
      <c r="F28" s="49">
        <v>0.1985462</v>
      </c>
      <c r="G28" s="49">
        <v>0.3481956</v>
      </c>
    </row>
    <row r="29" spans="1:7" ht="12.75">
      <c r="A29" t="s">
        <v>37</v>
      </c>
      <c r="B29" s="49">
        <v>0.1535188</v>
      </c>
      <c r="C29" s="49">
        <v>0.1098049</v>
      </c>
      <c r="D29" s="49">
        <v>0.06444116</v>
      </c>
      <c r="E29" s="49">
        <v>0.09116746</v>
      </c>
      <c r="F29" s="49">
        <v>0.1084402</v>
      </c>
      <c r="G29" s="49">
        <v>0.1005504</v>
      </c>
    </row>
    <row r="30" spans="1:7" ht="12.75">
      <c r="A30" t="s">
        <v>38</v>
      </c>
      <c r="B30" s="49">
        <v>-0.09023461</v>
      </c>
      <c r="C30" s="49">
        <v>0.1086662</v>
      </c>
      <c r="D30" s="49">
        <v>0.03108504</v>
      </c>
      <c r="E30" s="49">
        <v>-0.02781756</v>
      </c>
      <c r="F30" s="49">
        <v>0.4305155</v>
      </c>
      <c r="G30" s="49">
        <v>0.07136091</v>
      </c>
    </row>
    <row r="31" spans="1:7" ht="12.75">
      <c r="A31" t="s">
        <v>39</v>
      </c>
      <c r="B31" s="49">
        <v>0.03087095</v>
      </c>
      <c r="C31" s="49">
        <v>0.02881841</v>
      </c>
      <c r="D31" s="49">
        <v>-0.013956</v>
      </c>
      <c r="E31" s="49">
        <v>-0.0005760247</v>
      </c>
      <c r="F31" s="49">
        <v>0.003853731</v>
      </c>
      <c r="G31" s="49">
        <v>0.008421466</v>
      </c>
    </row>
    <row r="32" spans="1:7" ht="12.75">
      <c r="A32" t="s">
        <v>40</v>
      </c>
      <c r="B32" s="49">
        <v>0.07845918</v>
      </c>
      <c r="C32" s="49">
        <v>0.07384119</v>
      </c>
      <c r="D32" s="49">
        <v>0.06837555</v>
      </c>
      <c r="E32" s="49">
        <v>0.05881645</v>
      </c>
      <c r="F32" s="49">
        <v>0.04464973</v>
      </c>
      <c r="G32" s="49">
        <v>0.06567059</v>
      </c>
    </row>
    <row r="33" spans="1:7" ht="12.75">
      <c r="A33" t="s">
        <v>41</v>
      </c>
      <c r="B33" s="49">
        <v>0.1474719</v>
      </c>
      <c r="C33" s="49">
        <v>0.09500426</v>
      </c>
      <c r="D33" s="49">
        <v>0.08689508</v>
      </c>
      <c r="E33" s="49">
        <v>0.1019209</v>
      </c>
      <c r="F33" s="49">
        <v>0.09338799</v>
      </c>
      <c r="G33" s="49">
        <v>0.1020984</v>
      </c>
    </row>
    <row r="34" spans="1:7" ht="12.75">
      <c r="A34" t="s">
        <v>42</v>
      </c>
      <c r="B34" s="49">
        <v>-0.02950105</v>
      </c>
      <c r="C34" s="49">
        <v>-0.01295772</v>
      </c>
      <c r="D34" s="49">
        <v>-0.005616926</v>
      </c>
      <c r="E34" s="49">
        <v>0.004737205</v>
      </c>
      <c r="F34" s="49">
        <v>-0.006966451</v>
      </c>
      <c r="G34" s="49">
        <v>-0.008570246</v>
      </c>
    </row>
    <row r="35" spans="1:7" ht="12.75">
      <c r="A35" t="s">
        <v>43</v>
      </c>
      <c r="B35" s="49">
        <v>-0.005172617</v>
      </c>
      <c r="C35" s="49">
        <v>0.008932441</v>
      </c>
      <c r="D35" s="49">
        <v>0.002827612</v>
      </c>
      <c r="E35" s="49">
        <v>0.0006799912</v>
      </c>
      <c r="F35" s="49">
        <v>0.002942288</v>
      </c>
      <c r="G35" s="49">
        <v>0.002637609</v>
      </c>
    </row>
    <row r="36" spans="1:6" ht="12.75">
      <c r="A36" t="s">
        <v>44</v>
      </c>
      <c r="B36" s="49">
        <v>21.11816</v>
      </c>
      <c r="C36" s="49">
        <v>21.12732</v>
      </c>
      <c r="D36" s="49">
        <v>21.14868</v>
      </c>
      <c r="E36" s="49">
        <v>21.16089</v>
      </c>
      <c r="F36" s="49">
        <v>21.18225</v>
      </c>
    </row>
    <row r="37" spans="1:6" ht="12.75">
      <c r="A37" t="s">
        <v>45</v>
      </c>
      <c r="B37" s="49">
        <v>0.3662109</v>
      </c>
      <c r="C37" s="49">
        <v>0.3433228</v>
      </c>
      <c r="D37" s="49">
        <v>0.336202</v>
      </c>
      <c r="E37" s="49">
        <v>0.3311157</v>
      </c>
      <c r="F37" s="49">
        <v>0.3260295</v>
      </c>
    </row>
    <row r="38" spans="1:7" ht="12.75">
      <c r="A38" t="s">
        <v>55</v>
      </c>
      <c r="B38" s="49">
        <v>0</v>
      </c>
      <c r="C38" s="49">
        <v>0</v>
      </c>
      <c r="D38" s="49">
        <v>0.0001515384</v>
      </c>
      <c r="E38" s="49">
        <v>-5.458656E-05</v>
      </c>
      <c r="F38" s="49">
        <v>-0.0001844591</v>
      </c>
      <c r="G38" s="49">
        <v>0.000377958</v>
      </c>
    </row>
    <row r="39" spans="1:7" ht="12.75">
      <c r="A39" t="s">
        <v>56</v>
      </c>
      <c r="B39" s="49">
        <v>0.0001114439</v>
      </c>
      <c r="C39" s="49">
        <v>-0.0001473622</v>
      </c>
      <c r="D39" s="49">
        <v>-8.462874E-05</v>
      </c>
      <c r="E39" s="49">
        <v>0</v>
      </c>
      <c r="F39" s="49">
        <v>0.0002988483</v>
      </c>
      <c r="G39" s="49">
        <v>0.001066487</v>
      </c>
    </row>
    <row r="40" spans="2:5" ht="12.75">
      <c r="B40" t="s">
        <v>46</v>
      </c>
      <c r="C40" t="s">
        <v>47</v>
      </c>
      <c r="D40" t="s">
        <v>48</v>
      </c>
      <c r="E40">
        <v>3.117439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12.506</v>
      </c>
      <c r="C44">
        <v>12.505</v>
      </c>
      <c r="D44">
        <v>12.506</v>
      </c>
      <c r="E44">
        <v>12.506</v>
      </c>
      <c r="F44">
        <v>12.506</v>
      </c>
      <c r="J44">
        <v>12.506</v>
      </c>
    </row>
    <row r="50" spans="1:7" ht="12.75">
      <c r="A50" t="s">
        <v>58</v>
      </c>
      <c r="B50">
        <f>-0.017/(B7*B7+B22*B22)*(B21*B22+B6*B7)</f>
        <v>5.233460025970775E-06</v>
      </c>
      <c r="C50">
        <f>-0.017/(C7*C7+C22*C22)*(C21*C22+C6*C7)</f>
        <v>-9.37800265572711E-08</v>
      </c>
      <c r="D50">
        <f>-0.017/(D7*D7+D22*D22)*(D21*D22+D6*D7)</f>
        <v>0.00015153842069338735</v>
      </c>
      <c r="E50">
        <f>-0.017/(E7*E7+E22*E22)*(E21*E22+E6*E7)</f>
        <v>-5.4586563527281515E-05</v>
      </c>
      <c r="F50">
        <f>-0.017/(F7*F7+F22*F22)*(F21*F22+F6*F7)</f>
        <v>-0.00018445915314950509</v>
      </c>
      <c r="G50">
        <f>(B50*B$4+C50*C$4+D50*D$4+E50*E$4+F50*F$4)/SUM(B$4:F$4)</f>
        <v>-6.08843918500941E-07</v>
      </c>
    </row>
    <row r="51" spans="1:7" ht="12.75">
      <c r="A51" t="s">
        <v>59</v>
      </c>
      <c r="B51">
        <f>-0.017/(B7*B7+B22*B22)*(B21*B7-B6*B22)</f>
        <v>0.00011144387217401313</v>
      </c>
      <c r="C51">
        <f>-0.017/(C7*C7+C22*C22)*(C21*C7-C6*C22)</f>
        <v>-0.0001473621491250789</v>
      </c>
      <c r="D51">
        <f>-0.017/(D7*D7+D22*D22)*(D21*D7-D6*D22)</f>
        <v>-8.462874803524473E-05</v>
      </c>
      <c r="E51">
        <f>-0.017/(E7*E7+E22*E22)*(E21*E7-E6*E22)</f>
        <v>-3.010511348840542E-06</v>
      </c>
      <c r="F51">
        <f>-0.017/(F7*F7+F22*F22)*(F21*F7-F6*F22)</f>
        <v>0.00029884830722611813</v>
      </c>
      <c r="G51">
        <f>(B51*B$4+C51*C$4+D51*D$4+E51*E$4+F51*F$4)/SUM(B$4:F$4)</f>
        <v>-4.5701011482262853E-07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9999.983865037097</v>
      </c>
      <c r="C62">
        <f>C7+(2/0.017)*(C8*C50-C23*C51)</f>
        <v>10000.004483947414</v>
      </c>
      <c r="D62">
        <f>D7+(2/0.017)*(D8*D50-D23*D51)</f>
        <v>9999.995232769512</v>
      </c>
      <c r="E62">
        <f>E7+(2/0.017)*(E8*E50-E23*E51)</f>
        <v>10000.018059606446</v>
      </c>
      <c r="F62">
        <f>F7+(2/0.017)*(F8*F50-F23*F51)</f>
        <v>9999.870943014337</v>
      </c>
    </row>
    <row r="63" spans="1:6" ht="12.75">
      <c r="A63" t="s">
        <v>67</v>
      </c>
      <c r="B63">
        <f>B8+(3/0.017)*(B9*B50-B24*B51)</f>
        <v>-4.757165711788897</v>
      </c>
      <c r="C63">
        <f>C8+(3/0.017)*(C9*C50-C24*C51)</f>
        <v>0.827064466091816</v>
      </c>
      <c r="D63">
        <f>D8+(3/0.017)*(D9*D50-D24*D51)</f>
        <v>-0.22553042334328247</v>
      </c>
      <c r="E63">
        <f>E8+(3/0.017)*(E9*E50-E24*E51)</f>
        <v>-2.810955360376174</v>
      </c>
      <c r="F63">
        <f>F8+(3/0.017)*(F9*F50-F24*F51)</f>
        <v>-4.732801193620399</v>
      </c>
    </row>
    <row r="64" spans="1:6" ht="12.75">
      <c r="A64" t="s">
        <v>68</v>
      </c>
      <c r="B64">
        <f>B9+(4/0.017)*(B10*B50-B25*B51)</f>
        <v>0.14795214262413064</v>
      </c>
      <c r="C64">
        <f>C9+(4/0.017)*(C10*C50-C25*C51)</f>
        <v>1.1099005867750724</v>
      </c>
      <c r="D64">
        <f>D9+(4/0.017)*(D10*D50-D25*D51)</f>
        <v>0.3033088960498616</v>
      </c>
      <c r="E64">
        <f>E9+(4/0.017)*(E10*E50-E25*E51)</f>
        <v>0.6591432349440577</v>
      </c>
      <c r="F64">
        <f>F9+(4/0.017)*(F10*F50-F25*F51)</f>
        <v>-1.3094649877960256</v>
      </c>
    </row>
    <row r="65" spans="1:6" ht="12.75">
      <c r="A65" t="s">
        <v>69</v>
      </c>
      <c r="B65">
        <f>B10+(5/0.017)*(B11*B50-B26*B51)</f>
        <v>0.917216829274964</v>
      </c>
      <c r="C65">
        <f>C10+(5/0.017)*(C11*C50-C26*C51)</f>
        <v>-0.40473821461494314</v>
      </c>
      <c r="D65">
        <f>D10+(5/0.017)*(D11*D50-D26*D51)</f>
        <v>-0.34136564944129644</v>
      </c>
      <c r="E65">
        <f>E10+(5/0.017)*(E11*E50-E26*E51)</f>
        <v>0.418836354567184</v>
      </c>
      <c r="F65">
        <f>F10+(5/0.017)*(F11*F50-F26*F51)</f>
        <v>0.07841356863202464</v>
      </c>
    </row>
    <row r="66" spans="1:6" ht="12.75">
      <c r="A66" t="s">
        <v>70</v>
      </c>
      <c r="B66">
        <f>B11+(6/0.017)*(B12*B50-B27*B51)</f>
        <v>2.1533123550432127</v>
      </c>
      <c r="C66">
        <f>C11+(6/0.017)*(C12*C50-C27*C51)</f>
        <v>1.745901561277967</v>
      </c>
      <c r="D66">
        <f>D11+(6/0.017)*(D12*D50-D27*D51)</f>
        <v>1.4180455210396568</v>
      </c>
      <c r="E66">
        <f>E11+(6/0.017)*(E12*E50-E27*E51)</f>
        <v>0.8771159861996823</v>
      </c>
      <c r="F66">
        <f>F11+(6/0.017)*(F12*F50-F27*F51)</f>
        <v>13.439784387294319</v>
      </c>
    </row>
    <row r="67" spans="1:6" ht="12.75">
      <c r="A67" t="s">
        <v>71</v>
      </c>
      <c r="B67">
        <f>B12+(7/0.017)*(B13*B50-B28*B51)</f>
        <v>-0.06512172611468173</v>
      </c>
      <c r="C67">
        <f>C12+(7/0.017)*(C13*C50-C28*C51)</f>
        <v>0.24737094988891922</v>
      </c>
      <c r="D67">
        <f>D12+(7/0.017)*(D13*D50-D28*D51)</f>
        <v>0.3082116467917622</v>
      </c>
      <c r="E67">
        <f>E12+(7/0.017)*(E13*E50-E28*E51)</f>
        <v>0.3138643570159221</v>
      </c>
      <c r="F67">
        <f>F12+(7/0.017)*(F13*F50-F28*F51)</f>
        <v>-0.3195123986715829</v>
      </c>
    </row>
    <row r="68" spans="1:6" ht="12.75">
      <c r="A68" t="s">
        <v>72</v>
      </c>
      <c r="B68">
        <f>B13+(8/0.017)*(B14*B50-B29*B51)</f>
        <v>-0.12350708448366224</v>
      </c>
      <c r="C68">
        <f>C13+(8/0.017)*(C14*C50-C29*C51)</f>
        <v>0.2264864056270738</v>
      </c>
      <c r="D68">
        <f>D13+(8/0.017)*(D14*D50-D29*D51)</f>
        <v>-0.06080988238978122</v>
      </c>
      <c r="E68">
        <f>E13+(8/0.017)*(E14*E50-E29*E51)</f>
        <v>0.024216569646348288</v>
      </c>
      <c r="F68">
        <f>F13+(8/0.017)*(F14*F50-F29*F51)</f>
        <v>-0.08097475769972765</v>
      </c>
    </row>
    <row r="69" spans="1:6" ht="12.75">
      <c r="A69" t="s">
        <v>73</v>
      </c>
      <c r="B69">
        <f>B14+(9/0.017)*(B15*B50-B30*B51)</f>
        <v>0.05761176295586378</v>
      </c>
      <c r="C69">
        <f>C14+(9/0.017)*(C15*C50-C30*C51)</f>
        <v>-0.1110841930888919</v>
      </c>
      <c r="D69">
        <f>D14+(9/0.017)*(D15*D50-D30*D51)</f>
        <v>-0.03580211175256441</v>
      </c>
      <c r="E69">
        <f>E14+(9/0.017)*(E15*E50-E30*E51)</f>
        <v>0.006957552352570826</v>
      </c>
      <c r="F69">
        <f>F14+(9/0.017)*(F15*F50-F30*F51)</f>
        <v>0.01630306301265796</v>
      </c>
    </row>
    <row r="70" spans="1:6" ht="12.75">
      <c r="A70" t="s">
        <v>74</v>
      </c>
      <c r="B70">
        <f>B15+(10/0.017)*(B16*B50-B31*B51)</f>
        <v>-0.42810048570172715</v>
      </c>
      <c r="C70">
        <f>C15+(10/0.017)*(C16*C50-C31*C51)</f>
        <v>-0.19057236228068972</v>
      </c>
      <c r="D70">
        <f>D15+(10/0.017)*(D16*D50-D31*D51)</f>
        <v>-0.20489346531973301</v>
      </c>
      <c r="E70">
        <f>E15+(10/0.017)*(E16*E50-E31*E51)</f>
        <v>-0.2483669951226581</v>
      </c>
      <c r="F70">
        <f>F15+(10/0.017)*(F16*F50-F31*F51)</f>
        <v>-0.40850490765778025</v>
      </c>
    </row>
    <row r="71" spans="1:6" ht="12.75">
      <c r="A71" t="s">
        <v>75</v>
      </c>
      <c r="B71">
        <f>B16+(11/0.017)*(B17*B50-B32*B51)</f>
        <v>-0.006960681279414834</v>
      </c>
      <c r="C71">
        <f>C16+(11/0.017)*(C17*C50-C32*C51)</f>
        <v>0.024198069974580818</v>
      </c>
      <c r="D71">
        <f>D16+(11/0.017)*(D17*D50-D32*D51)</f>
        <v>0.006614813331225671</v>
      </c>
      <c r="E71">
        <f>E16+(11/0.017)*(E17*E50-E32*E51)</f>
        <v>0.04054004880345319</v>
      </c>
      <c r="F71">
        <f>F16+(11/0.017)*(F17*F50-F32*F51)</f>
        <v>-0.03785203078278706</v>
      </c>
    </row>
    <row r="72" spans="1:6" ht="12.75">
      <c r="A72" t="s">
        <v>76</v>
      </c>
      <c r="B72">
        <f>B17+(12/0.017)*(B18*B50-B33*B51)</f>
        <v>-0.047723341212949834</v>
      </c>
      <c r="C72">
        <f>C17+(12/0.017)*(C18*C50-C33*C51)</f>
        <v>-0.041146459867632074</v>
      </c>
      <c r="D72">
        <f>D17+(12/0.017)*(D18*D50-D33*D51)</f>
        <v>-0.026447607442412396</v>
      </c>
      <c r="E72">
        <f>E17+(12/0.017)*(E18*E50-E33*E51)</f>
        <v>-0.04203948707211315</v>
      </c>
      <c r="F72">
        <f>F17+(12/0.017)*(F18*F50-F33*F51)</f>
        <v>-0.06430691666754604</v>
      </c>
    </row>
    <row r="73" spans="1:6" ht="12.75">
      <c r="A73" t="s">
        <v>77</v>
      </c>
      <c r="B73">
        <f>B18+(13/0.017)*(B19*B50-B34*B51)</f>
        <v>0.019708234439233568</v>
      </c>
      <c r="C73">
        <f>C18+(13/0.017)*(C19*C50-C34*C51)</f>
        <v>0.024164379818875092</v>
      </c>
      <c r="D73">
        <f>D18+(13/0.017)*(D19*D50-D34*D51)</f>
        <v>0.02515852626732969</v>
      </c>
      <c r="E73">
        <f>E18+(13/0.017)*(E19*E50-E34*E51)</f>
        <v>0.027403759466873404</v>
      </c>
      <c r="F73">
        <f>F18+(13/0.017)*(F19*F50-F34*F51)</f>
        <v>0.01806102807906821</v>
      </c>
    </row>
    <row r="74" spans="1:6" ht="12.75">
      <c r="A74" t="s">
        <v>78</v>
      </c>
      <c r="B74">
        <f>B19+(14/0.017)*(B20*B50-B35*B51)</f>
        <v>-0.2128044646287244</v>
      </c>
      <c r="C74">
        <f>C19+(14/0.017)*(C20*C50-C35*C51)</f>
        <v>-0.19676391576623797</v>
      </c>
      <c r="D74">
        <f>D19+(14/0.017)*(D20*D50-D35*D51)</f>
        <v>-0.19200952779195674</v>
      </c>
      <c r="E74">
        <f>E19+(14/0.017)*(E20*E50-E35*E51)</f>
        <v>-0.19160469497874932</v>
      </c>
      <c r="F74">
        <f>F19+(14/0.017)*(F20*F50-F35*F51)</f>
        <v>-0.15574142141170189</v>
      </c>
    </row>
    <row r="75" spans="1:6" ht="12.75">
      <c r="A75" t="s">
        <v>79</v>
      </c>
      <c r="B75" s="49">
        <f>B20</f>
        <v>0.003597876</v>
      </c>
      <c r="C75" s="49">
        <f>C20</f>
        <v>0.00428043</v>
      </c>
      <c r="D75" s="49">
        <f>D20</f>
        <v>-0.001765245</v>
      </c>
      <c r="E75" s="49">
        <f>E20</f>
        <v>0.001458855</v>
      </c>
      <c r="F75" s="49">
        <f>F20</f>
        <v>-0.004175607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104.3118456084891</v>
      </c>
      <c r="C82">
        <f>C22+(2/0.017)*(C8*C51+C23*C50)</f>
        <v>56.701699174844784</v>
      </c>
      <c r="D82">
        <f>D22+(2/0.017)*(D8*D51+D23*D50)</f>
        <v>12.089255403015587</v>
      </c>
      <c r="E82">
        <f>E22+(2/0.017)*(E8*E51+E23*E50)</f>
        <v>-58.93491853372468</v>
      </c>
      <c r="F82">
        <f>F22+(2/0.017)*(F8*F51+F23*F50)</f>
        <v>-133.42724942520383</v>
      </c>
    </row>
    <row r="83" spans="1:6" ht="12.75">
      <c r="A83" t="s">
        <v>82</v>
      </c>
      <c r="B83">
        <f>B23+(3/0.017)*(B9*B51+B24*B50)</f>
        <v>1.0198403101422606</v>
      </c>
      <c r="C83">
        <f>C23+(3/0.017)*(C9*C51+C24*C50)</f>
        <v>0.23066796308387777</v>
      </c>
      <c r="D83">
        <f>D23+(3/0.017)*(D9*D51+D24*D50)</f>
        <v>-0.004938324695240078</v>
      </c>
      <c r="E83">
        <f>E23+(3/0.017)*(E9*E51+E24*E50)</f>
        <v>0.12070865122205023</v>
      </c>
      <c r="F83">
        <f>F23+(3/0.017)*(F9*F51+F24*F50)</f>
        <v>6.537751456695914</v>
      </c>
    </row>
    <row r="84" spans="1:6" ht="12.75">
      <c r="A84" t="s">
        <v>83</v>
      </c>
      <c r="B84">
        <f>B24+(4/0.017)*(B10*B51+B25*B50)</f>
        <v>5.0512691157293315</v>
      </c>
      <c r="C84">
        <f>C24+(4/0.017)*(C10*C51+C25*C50)</f>
        <v>1.9690349950340318</v>
      </c>
      <c r="D84">
        <f>D24+(4/0.017)*(D10*D51+D25*D50)</f>
        <v>1.1416965794703813</v>
      </c>
      <c r="E84">
        <f>E24+(4/0.017)*(E10*E51+E25*E50)</f>
        <v>0.8758429729905435</v>
      </c>
      <c r="F84">
        <f>F24+(4/0.017)*(F10*F51+F25*F50)</f>
        <v>0.2877161548311742</v>
      </c>
    </row>
    <row r="85" spans="1:6" ht="12.75">
      <c r="A85" t="s">
        <v>84</v>
      </c>
      <c r="B85">
        <f>B25+(5/0.017)*(B11*B51+B26*B50)</f>
        <v>0.9153174708569234</v>
      </c>
      <c r="C85">
        <f>C25+(5/0.017)*(C11*C51+C26*C50)</f>
        <v>0.4018784585611135</v>
      </c>
      <c r="D85">
        <f>D25+(5/0.017)*(D11*D51+D26*D50)</f>
        <v>0.3995723289867082</v>
      </c>
      <c r="E85">
        <f>E25+(5/0.017)*(E11*E51+E26*E50)</f>
        <v>0.4430374787236422</v>
      </c>
      <c r="F85">
        <f>F25+(5/0.017)*(F11*F51+F26*F50)</f>
        <v>-1.4304326941005356</v>
      </c>
    </row>
    <row r="86" spans="1:6" ht="12.75">
      <c r="A86" t="s">
        <v>85</v>
      </c>
      <c r="B86">
        <f>B26+(6/0.017)*(B12*B51+B27*B50)</f>
        <v>-0.14211924794546293</v>
      </c>
      <c r="C86">
        <f>C26+(6/0.017)*(C12*C51+C27*C50)</f>
        <v>0.6801848358504115</v>
      </c>
      <c r="D86">
        <f>D26+(6/0.017)*(D12*D51+D27*D50)</f>
        <v>0.39276866248259656</v>
      </c>
      <c r="E86">
        <f>E26+(6/0.017)*(E12*E51+E27*E50)</f>
        <v>0.5042197270954542</v>
      </c>
      <c r="F86">
        <f>F26+(6/0.017)*(F12*F51+F27*F50)</f>
        <v>2.094786518986215</v>
      </c>
    </row>
    <row r="87" spans="1:6" ht="12.75">
      <c r="A87" t="s">
        <v>86</v>
      </c>
      <c r="B87">
        <f>B27+(7/0.017)*(B13*B51+B28*B50)</f>
        <v>0.3724926017371362</v>
      </c>
      <c r="C87">
        <f>C27+(7/0.017)*(C13*C51+C28*C50)</f>
        <v>0.08837367392411263</v>
      </c>
      <c r="D87">
        <f>D27+(7/0.017)*(D13*D51+D28*D50)</f>
        <v>-0.15789018743052388</v>
      </c>
      <c r="E87">
        <f>E27+(7/0.017)*(E13*E51+E28*E50)</f>
        <v>-0.18357692628746045</v>
      </c>
      <c r="F87">
        <f>F27+(7/0.017)*(F13*F51+F28*F50)</f>
        <v>0.04302840997610783</v>
      </c>
    </row>
    <row r="88" spans="1:6" ht="12.75">
      <c r="A88" t="s">
        <v>87</v>
      </c>
      <c r="B88">
        <f>B28+(8/0.017)*(B14*B51+B29*B50)</f>
        <v>0.6704172955812601</v>
      </c>
      <c r="C88">
        <f>C28+(8/0.017)*(C14*C51+C29*C50)</f>
        <v>0.43112855928068533</v>
      </c>
      <c r="D88">
        <f>D28+(8/0.017)*(D14*D51+D29*D50)</f>
        <v>0.2608295703211289</v>
      </c>
      <c r="E88">
        <f>E28+(8/0.017)*(E14*E51+E29*E50)</f>
        <v>0.255224606547106</v>
      </c>
      <c r="F88">
        <f>F28+(8/0.017)*(F14*F51+F29*F50)</f>
        <v>0.19535244793532047</v>
      </c>
    </row>
    <row r="89" spans="1:6" ht="12.75">
      <c r="A89" t="s">
        <v>88</v>
      </c>
      <c r="B89">
        <f>B29+(9/0.017)*(B15*B51+B30*B50)</f>
        <v>0.1281306071848108</v>
      </c>
      <c r="C89">
        <f>C29+(9/0.017)*(C15*C51+C30*C50)</f>
        <v>0.12486187126955546</v>
      </c>
      <c r="D89">
        <f>D29+(9/0.017)*(D15*D51+D30*D50)</f>
        <v>0.076109658650374</v>
      </c>
      <c r="E89">
        <f>E29+(9/0.017)*(E15*E51+E30*E50)</f>
        <v>0.09236520515663202</v>
      </c>
      <c r="F89">
        <f>F29+(9/0.017)*(F15*F51+F30*F50)</f>
        <v>0.001279891834932434</v>
      </c>
    </row>
    <row r="90" spans="1:6" ht="12.75">
      <c r="A90" t="s">
        <v>89</v>
      </c>
      <c r="B90">
        <f>B30+(10/0.017)*(B16*B51+B31*B50)</f>
        <v>-0.09021695386434096</v>
      </c>
      <c r="C90">
        <f>C30+(10/0.017)*(C16*C51+C31*C50)</f>
        <v>0.10717763340429579</v>
      </c>
      <c r="D90">
        <f>D30+(10/0.017)*(D16*D51+D31*D50)</f>
        <v>0.029518716453937652</v>
      </c>
      <c r="E90">
        <f>E30+(10/0.017)*(E16*E51+E31*E50)</f>
        <v>-0.0278680566979669</v>
      </c>
      <c r="F90">
        <f>F30+(10/0.017)*(F16*F51+F31*F50)</f>
        <v>0.42401010299353753</v>
      </c>
    </row>
    <row r="91" spans="1:6" ht="12.75">
      <c r="A91" t="s">
        <v>90</v>
      </c>
      <c r="B91">
        <f>B31+(11/0.017)*(B17*B51+B32*B50)</f>
        <v>0.028527028759245628</v>
      </c>
      <c r="C91">
        <f>C31+(11/0.017)*(C17*C51+C32*C50)</f>
        <v>0.033679468002283386</v>
      </c>
      <c r="D91">
        <f>D31+(11/0.017)*(D17*D51+D32*D50)</f>
        <v>-0.005239150976544624</v>
      </c>
      <c r="E91">
        <f>E31+(11/0.017)*(E17*E51+E32*E50)</f>
        <v>-0.0025726059656505378</v>
      </c>
      <c r="F91">
        <f>F31+(11/0.017)*(F17*F51+F32*F50)</f>
        <v>-0.010239305003264532</v>
      </c>
    </row>
    <row r="92" spans="1:6" ht="12.75">
      <c r="A92" t="s">
        <v>91</v>
      </c>
      <c r="B92">
        <f>B32+(12/0.017)*(B18*B51+B33*B50)</f>
        <v>0.08042371841951743</v>
      </c>
      <c r="C92">
        <f>C32+(12/0.017)*(C18*C51+C33*C50)</f>
        <v>0.07117090049030415</v>
      </c>
      <c r="D92">
        <f>D32+(12/0.017)*(D18*D51+D33*D50)</f>
        <v>0.07481689629874878</v>
      </c>
      <c r="E92">
        <f>E32+(12/0.017)*(E18*E51+E33*E50)</f>
        <v>0.054848044447698086</v>
      </c>
      <c r="F92">
        <f>F32+(12/0.017)*(F18*F51+F33*F50)</f>
        <v>0.03133256660491282</v>
      </c>
    </row>
    <row r="93" spans="1:6" ht="12.75">
      <c r="A93" t="s">
        <v>92</v>
      </c>
      <c r="B93">
        <f>B33+(13/0.017)*(B19*B51+B34*B50)</f>
        <v>0.12917648011616367</v>
      </c>
      <c r="C93">
        <f>C33+(13/0.017)*(C19*C51+C34*C50)</f>
        <v>0.11730037854337298</v>
      </c>
      <c r="D93">
        <f>D33+(13/0.017)*(D19*D51+D34*D50)</f>
        <v>0.09866878243990909</v>
      </c>
      <c r="E93">
        <f>E33+(13/0.017)*(E19*E51+E34*E50)</f>
        <v>0.10216411318449369</v>
      </c>
      <c r="F93">
        <f>F33+(13/0.017)*(F19*F51+F34*F50)</f>
        <v>0.05879943177490876</v>
      </c>
    </row>
    <row r="94" spans="1:6" ht="12.75">
      <c r="A94" t="s">
        <v>93</v>
      </c>
      <c r="B94">
        <f>B34+(14/0.017)*(B20*B51+B35*B50)</f>
        <v>-0.029193140136329464</v>
      </c>
      <c r="C94">
        <f>C34+(14/0.017)*(C20*C51+C35*C50)</f>
        <v>-0.013477870275263017</v>
      </c>
      <c r="D94">
        <f>D34+(14/0.017)*(D20*D51+D35*D50)</f>
        <v>-0.005141022903767762</v>
      </c>
      <c r="E94">
        <f>E34+(14/0.017)*(E20*E51+E35*E50)</f>
        <v>0.004703020061577149</v>
      </c>
      <c r="F94">
        <f>F34+(14/0.017)*(F20*F51+F35*F50)</f>
        <v>-0.008441066912324043</v>
      </c>
    </row>
    <row r="95" spans="1:6" ht="12.75">
      <c r="A95" t="s">
        <v>94</v>
      </c>
      <c r="B95" s="49">
        <f>B35</f>
        <v>-0.005172617</v>
      </c>
      <c r="C95" s="49">
        <f>C35</f>
        <v>0.008932441</v>
      </c>
      <c r="D95" s="49">
        <f>D35</f>
        <v>0.002827612</v>
      </c>
      <c r="E95" s="49">
        <f>E35</f>
        <v>0.0006799912</v>
      </c>
      <c r="F95" s="49">
        <f>F35</f>
        <v>0.002942288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</v>
      </c>
    </row>
    <row r="103" spans="1:11" ht="12.75">
      <c r="A103" t="s">
        <v>67</v>
      </c>
      <c r="B103">
        <f>B63*10000/B62</f>
        <v>-4.75717338747051</v>
      </c>
      <c r="C103">
        <f>C63*10000/C62</f>
        <v>0.827064095240625</v>
      </c>
      <c r="D103">
        <f>D63*10000/D62</f>
        <v>-0.22553053085888475</v>
      </c>
      <c r="E103">
        <f>E63*10000/E62</f>
        <v>-2.8109502839105875</v>
      </c>
      <c r="F103">
        <f>F63*10000/F62</f>
        <v>-4.73286227451427</v>
      </c>
      <c r="G103">
        <f>AVERAGE(C103:E103)</f>
        <v>-0.7364722398429491</v>
      </c>
      <c r="H103">
        <f>STDEV(C103:E103)</f>
        <v>1.8720532119072932</v>
      </c>
      <c r="I103">
        <f>(B103*B4+C103*C4+D103*D4+E103*E4+F103*F4)/SUM(B4:F4)</f>
        <v>-1.852579347393009</v>
      </c>
      <c r="K103">
        <f>(LN(H103)+LN(H123))/2-LN(K114*K115^3)</f>
        <v>-4.6340338621314725</v>
      </c>
    </row>
    <row r="104" spans="1:11" ht="12.75">
      <c r="A104" t="s">
        <v>68</v>
      </c>
      <c r="B104">
        <f>B64*10000/B62</f>
        <v>0.14795238134474908</v>
      </c>
      <c r="C104">
        <f>C64*10000/C62</f>
        <v>1.109900089101709</v>
      </c>
      <c r="D104">
        <f>D64*10000/D62</f>
        <v>0.30330904064427217</v>
      </c>
      <c r="E104">
        <f>E64*10000/E62</f>
        <v>0.659142044559466</v>
      </c>
      <c r="F104">
        <f>F64*10000/F62</f>
        <v>-1.3094818875745446</v>
      </c>
      <c r="G104">
        <f>AVERAGE(C104:E104)</f>
        <v>0.6907837247684824</v>
      </c>
      <c r="H104">
        <f>STDEV(C104:E104)</f>
        <v>0.40422540346662283</v>
      </c>
      <c r="I104">
        <f>(B104*B4+C104*C4+D104*D4+E104*E4+F104*F4)/SUM(B4:F4)</f>
        <v>0.34492718775836445</v>
      </c>
      <c r="K104">
        <f>(LN(H104)+LN(H124))/2-LN(K114*K115^4)</f>
        <v>-4.021081253496358</v>
      </c>
    </row>
    <row r="105" spans="1:11" ht="12.75">
      <c r="A105" t="s">
        <v>69</v>
      </c>
      <c r="B105">
        <f>B65*10000/B62</f>
        <v>0.9172183092033034</v>
      </c>
      <c r="C105">
        <f>C65*10000/C62</f>
        <v>-0.4047380331325374</v>
      </c>
      <c r="D105">
        <f>D65*10000/D62</f>
        <v>-0.3413658121782472</v>
      </c>
      <c r="E105">
        <f>E65*10000/E62</f>
        <v>0.41883559816657717</v>
      </c>
      <c r="F105">
        <f>F65*10000/F62</f>
        <v>0.07841458062696542</v>
      </c>
      <c r="G105">
        <f>AVERAGE(C105:E105)</f>
        <v>-0.10908941571473584</v>
      </c>
      <c r="H105">
        <f>STDEV(C105:E105)</f>
        <v>0.45829316469740006</v>
      </c>
      <c r="I105">
        <f>(B105*B4+C105*C4+D105*D4+E105*E4+F105*F4)/SUM(B4:F4)</f>
        <v>0.06453761541140861</v>
      </c>
      <c r="K105">
        <f>(LN(H105)+LN(H125))/2-LN(K114*K115^5)</f>
        <v>-4.9414955612530465</v>
      </c>
    </row>
    <row r="106" spans="1:11" ht="12.75">
      <c r="A106" t="s">
        <v>70</v>
      </c>
      <c r="B106">
        <f>B66*10000/B62</f>
        <v>2.153315829410315</v>
      </c>
      <c r="C106">
        <f>C66*10000/C62</f>
        <v>1.745900778425239</v>
      </c>
      <c r="D106">
        <f>D66*10000/D62</f>
        <v>1.4180461970549632</v>
      </c>
      <c r="E106">
        <f>E66*10000/E62</f>
        <v>0.8771144021655912</v>
      </c>
      <c r="F106">
        <f>F66*10000/F62</f>
        <v>13.439957839338938</v>
      </c>
      <c r="G106">
        <f>AVERAGE(C106:E106)</f>
        <v>1.3470204592152644</v>
      </c>
      <c r="H106">
        <f>STDEV(C106:E106)</f>
        <v>0.4387264905044467</v>
      </c>
      <c r="I106">
        <f>(B106*B4+C106*C4+D106*D4+E106*E4+F106*F4)/SUM(B4:F4)</f>
        <v>3.0798235673122942</v>
      </c>
      <c r="K106">
        <f>(LN(H106)+LN(H126))/2-LN(K114*K115^6)</f>
        <v>-3.4823739699502796</v>
      </c>
    </row>
    <row r="107" spans="1:11" ht="12.75">
      <c r="A107" t="s">
        <v>71</v>
      </c>
      <c r="B107">
        <f>B67*10000/B62</f>
        <v>-0.06512183118851476</v>
      </c>
      <c r="C107">
        <f>C67*10000/C62</f>
        <v>0.24737083896913586</v>
      </c>
      <c r="D107">
        <f>D67*10000/D62</f>
        <v>0.3082117937234282</v>
      </c>
      <c r="E107">
        <f>E67*10000/E62</f>
        <v>0.3138637901902693</v>
      </c>
      <c r="F107">
        <f>F67*10000/F62</f>
        <v>-0.31951652225550603</v>
      </c>
      <c r="G107">
        <f>AVERAGE(C107:E107)</f>
        <v>0.2898154742942778</v>
      </c>
      <c r="H107">
        <f>STDEV(C107:E107)</f>
        <v>0.036866605036652206</v>
      </c>
      <c r="I107">
        <f>(B107*B4+C107*C4+D107*D4+E107*E4+F107*F4)/SUM(B4:F4)</f>
        <v>0.1570180157952625</v>
      </c>
      <c r="K107">
        <f>(LN(H107)+LN(H127))/2-LN(K114*K115^7)</f>
        <v>-4.111597761042516</v>
      </c>
    </row>
    <row r="108" spans="1:9" ht="12.75">
      <c r="A108" t="s">
        <v>72</v>
      </c>
      <c r="B108">
        <f>B68*10000/B62</f>
        <v>-0.12350728376220642</v>
      </c>
      <c r="C108">
        <f>C68*10000/C62</f>
        <v>0.2264863040718061</v>
      </c>
      <c r="D108">
        <f>D68*10000/D62</f>
        <v>-0.06080991137926757</v>
      </c>
      <c r="E108">
        <f>E68*10000/E62</f>
        <v>0.02421652591225554</v>
      </c>
      <c r="F108">
        <f>F68*10000/F62</f>
        <v>-0.08097580274902909</v>
      </c>
      <c r="G108">
        <f>AVERAGE(C108:E108)</f>
        <v>0.06329763953493135</v>
      </c>
      <c r="H108">
        <f>STDEV(C108:E108)</f>
        <v>0.14758143153736789</v>
      </c>
      <c r="I108">
        <f>(B108*B4+C108*C4+D108*D4+E108*E4+F108*F4)/SUM(B4:F4)</f>
        <v>0.01698870658169563</v>
      </c>
    </row>
    <row r="109" spans="1:9" ht="12.75">
      <c r="A109" t="s">
        <v>73</v>
      </c>
      <c r="B109">
        <f>B69*10000/B62</f>
        <v>0.05761185591237957</v>
      </c>
      <c r="C109">
        <f>C69*10000/C62</f>
        <v>-0.11108414327934621</v>
      </c>
      <c r="D109">
        <f>D69*10000/D62</f>
        <v>-0.035802128820264414</v>
      </c>
      <c r="E109">
        <f>E69*10000/E62</f>
        <v>0.006957539787527787</v>
      </c>
      <c r="F109">
        <f>F69*10000/F62</f>
        <v>0.016303273417790334</v>
      </c>
      <c r="G109">
        <f>AVERAGE(C109:E109)</f>
        <v>-0.04664291077069429</v>
      </c>
      <c r="H109">
        <f>STDEV(C109:E109)</f>
        <v>0.059762878530804184</v>
      </c>
      <c r="I109">
        <f>(B109*B4+C109*C4+D109*D4+E109*E4+F109*F4)/SUM(B4:F4)</f>
        <v>-0.023140791861125783</v>
      </c>
    </row>
    <row r="110" spans="1:11" ht="12.75">
      <c r="A110" t="s">
        <v>74</v>
      </c>
      <c r="B110">
        <f>B70*10000/B62</f>
        <v>-0.4281011764413872</v>
      </c>
      <c r="C110">
        <f>C70*10000/C62</f>
        <v>-0.19057227682908293</v>
      </c>
      <c r="D110">
        <f>D70*10000/D62</f>
        <v>-0.20489356299721706</v>
      </c>
      <c r="E110">
        <f>E70*10000/E62</f>
        <v>-0.24836654658244953</v>
      </c>
      <c r="F110">
        <f>F70*10000/F62</f>
        <v>-0.4085101797670216</v>
      </c>
      <c r="G110">
        <f>AVERAGE(C110:E110)</f>
        <v>-0.21461079546958317</v>
      </c>
      <c r="H110">
        <f>STDEV(C110:E110)</f>
        <v>0.030097555702627142</v>
      </c>
      <c r="I110">
        <f>(B110*B4+C110*C4+D110*D4+E110*E4+F110*F4)/SUM(B4:F4)</f>
        <v>-0.27142190982817543</v>
      </c>
      <c r="K110">
        <f>EXP(AVERAGE(K103:K107))</f>
        <v>0.014434754380352011</v>
      </c>
    </row>
    <row r="111" spans="1:9" ht="12.75">
      <c r="A111" t="s">
        <v>75</v>
      </c>
      <c r="B111">
        <f>B71*10000/B62</f>
        <v>-0.006960692510466378</v>
      </c>
      <c r="C111">
        <f>C71*10000/C62</f>
        <v>0.024198059124298354</v>
      </c>
      <c r="D111">
        <f>D71*10000/D62</f>
        <v>0.006614816484661152</v>
      </c>
      <c r="E111">
        <f>E71*10000/E62</f>
        <v>0.04053997558985274</v>
      </c>
      <c r="F111">
        <f>F71*10000/F62</f>
        <v>-0.037852519295991066</v>
      </c>
      <c r="G111">
        <f>AVERAGE(C111:E111)</f>
        <v>0.023784283732937412</v>
      </c>
      <c r="H111">
        <f>STDEV(C111:E111)</f>
        <v>0.016966364154821535</v>
      </c>
      <c r="I111">
        <f>(B111*B4+C111*C4+D111*D4+E111*E4+F111*F4)/SUM(B4:F4)</f>
        <v>0.011099843029789454</v>
      </c>
    </row>
    <row r="112" spans="1:9" ht="12.75">
      <c r="A112" t="s">
        <v>76</v>
      </c>
      <c r="B112">
        <f>B72*10000/B62</f>
        <v>-0.04772341821450808</v>
      </c>
      <c r="C112">
        <f>C72*10000/C62</f>
        <v>-0.04114644141778412</v>
      </c>
      <c r="D112">
        <f>D72*10000/D62</f>
        <v>-0.02644762005060246</v>
      </c>
      <c r="E112">
        <f>E72*10000/E62</f>
        <v>-0.042039411150591094</v>
      </c>
      <c r="F112">
        <f>F72*10000/F62</f>
        <v>-0.06430774660393918</v>
      </c>
      <c r="G112">
        <f>AVERAGE(C112:E112)</f>
        <v>-0.03654449087299256</v>
      </c>
      <c r="H112">
        <f>STDEV(C112:E112)</f>
        <v>0.008755538192421504</v>
      </c>
      <c r="I112">
        <f>(B112*B4+C112*C4+D112*D4+E112*E4+F112*F4)/SUM(B4:F4)</f>
        <v>-0.04187362954995216</v>
      </c>
    </row>
    <row r="113" spans="1:9" ht="12.75">
      <c r="A113" t="s">
        <v>77</v>
      </c>
      <c r="B113">
        <f>B73*10000/B62</f>
        <v>0.01970826623844803</v>
      </c>
      <c r="C113">
        <f>C73*10000/C62</f>
        <v>0.02416436898369911</v>
      </c>
      <c r="D113">
        <f>D73*10000/D62</f>
        <v>0.025158538260984756</v>
      </c>
      <c r="E113">
        <f>E73*10000/E62</f>
        <v>0.027403709976851667</v>
      </c>
      <c r="F113">
        <f>F73*10000/F62</f>
        <v>0.018061261172260628</v>
      </c>
      <c r="G113">
        <f>AVERAGE(C113:E113)</f>
        <v>0.025575539073845178</v>
      </c>
      <c r="H113">
        <f>STDEV(C113:E113)</f>
        <v>0.0016594426100122173</v>
      </c>
      <c r="I113">
        <f>(B113*B4+C113*C4+D113*D4+E113*E4+F113*F4)/SUM(B4:F4)</f>
        <v>0.023722372128776877</v>
      </c>
    </row>
    <row r="114" spans="1:11" ht="12.75">
      <c r="A114" t="s">
        <v>78</v>
      </c>
      <c r="B114">
        <f>B74*10000/B62</f>
        <v>-0.21280480798849266</v>
      </c>
      <c r="C114">
        <f>C74*10000/C62</f>
        <v>-0.1967638275383724</v>
      </c>
      <c r="D114">
        <f>D74*10000/D62</f>
        <v>-0.19200961932736785</v>
      </c>
      <c r="E114">
        <f>E74*10000/E62</f>
        <v>-0.1916043489488358</v>
      </c>
      <c r="F114">
        <f>F74*10000/F62</f>
        <v>-0.15574343138948107</v>
      </c>
      <c r="G114">
        <f>AVERAGE(C114:E114)</f>
        <v>-0.19345926527152535</v>
      </c>
      <c r="H114">
        <f>STDEV(C114:E114)</f>
        <v>0.0028689997998499685</v>
      </c>
      <c r="I114">
        <f>(B114*B4+C114*C4+D114*D4+E114*E4+F114*F4)/SUM(B4:F4)</f>
        <v>-0.19121825928187733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0.0035978818051689457</v>
      </c>
      <c r="C115">
        <f>C75*10000/C62</f>
        <v>0.004280428080678558</v>
      </c>
      <c r="D115">
        <f>D75*10000/D62</f>
        <v>-0.0017652458415333794</v>
      </c>
      <c r="E115">
        <f>E75*10000/E62</f>
        <v>0.0014588523653700418</v>
      </c>
      <c r="F115">
        <f>F75*10000/F62</f>
        <v>-0.004175660889820758</v>
      </c>
      <c r="G115">
        <f>AVERAGE(C115:E115)</f>
        <v>0.0013246782015050734</v>
      </c>
      <c r="H115">
        <f>STDEV(C115:E115)</f>
        <v>0.00302506947409725</v>
      </c>
      <c r="I115">
        <f>(B115*B4+C115*C4+D115*D4+E115*E4+F115*F4)/SUM(B4:F4)</f>
        <v>0.0009187542227394744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104.3120139155366</v>
      </c>
      <c r="C122">
        <f>C82*10000/C62</f>
        <v>56.70167375011245</v>
      </c>
      <c r="D122">
        <f>D82*10000/D62</f>
        <v>12.089261166245027</v>
      </c>
      <c r="E122">
        <f>E82*10000/E62</f>
        <v>-58.93481209977343</v>
      </c>
      <c r="F122">
        <f>F82*10000/F62</f>
        <v>-133.42897141928896</v>
      </c>
      <c r="G122">
        <f>AVERAGE(C122:E122)</f>
        <v>3.28537427219468</v>
      </c>
      <c r="H122">
        <f>STDEV(C122:E122)</f>
        <v>58.3187837086829</v>
      </c>
      <c r="I122">
        <f>(B122*B4+C122*C4+D122*D4+E122*E4+F122*F4)/SUM(B4:F4)</f>
        <v>-0.37050400491720614</v>
      </c>
    </row>
    <row r="123" spans="1:9" ht="12.75">
      <c r="A123" t="s">
        <v>82</v>
      </c>
      <c r="B123">
        <f>B83*10000/B62</f>
        <v>1.0198419556534728</v>
      </c>
      <c r="C123">
        <f>C83*10000/C62</f>
        <v>0.23066785965362246</v>
      </c>
      <c r="D123">
        <f>D83*10000/D62</f>
        <v>-0.004938327049454405</v>
      </c>
      <c r="E123">
        <f>E83*10000/E62</f>
        <v>0.12070843322737035</v>
      </c>
      <c r="F123">
        <f>F83*10000/F62</f>
        <v>6.537835832034438</v>
      </c>
      <c r="G123">
        <f>AVERAGE(C123:E123)</f>
        <v>0.11547932194384614</v>
      </c>
      <c r="H123">
        <f>STDEV(C123:E123)</f>
        <v>0.11789010351510804</v>
      </c>
      <c r="I123">
        <f>(B123*B4+C123*C4+D123*D4+E123*E4+F123*F4)/SUM(B4:F4)</f>
        <v>1.104673658441236</v>
      </c>
    </row>
    <row r="124" spans="1:9" ht="12.75">
      <c r="A124" t="s">
        <v>83</v>
      </c>
      <c r="B124">
        <f>B84*10000/B62</f>
        <v>5.051277265946462</v>
      </c>
      <c r="C124">
        <f>C84*10000/C62</f>
        <v>1.9690341121294903</v>
      </c>
      <c r="D124">
        <f>D84*10000/D62</f>
        <v>1.1416971237437148</v>
      </c>
      <c r="E124">
        <f>E84*10000/E62</f>
        <v>0.8758413912554599</v>
      </c>
      <c r="F124">
        <f>F84*10000/F62</f>
        <v>0.2877198680570629</v>
      </c>
      <c r="G124">
        <f>AVERAGE(C124:E124)</f>
        <v>1.3288575423762217</v>
      </c>
      <c r="H124">
        <f>STDEV(C124:E124)</f>
        <v>0.5701222219577247</v>
      </c>
      <c r="I124">
        <f>(B124*B4+C124*C4+D124*D4+E124*E4+F124*F4)/SUM(B4:F4)</f>
        <v>1.7283784276254495</v>
      </c>
    </row>
    <row r="125" spans="1:9" ht="12.75">
      <c r="A125" t="s">
        <v>84</v>
      </c>
      <c r="B125">
        <f>B85*10000/B62</f>
        <v>0.9153189477206499</v>
      </c>
      <c r="C125">
        <f>C85*10000/C62</f>
        <v>0.4018782783610068</v>
      </c>
      <c r="D125">
        <f>D85*10000/D62</f>
        <v>0.3995725194721379</v>
      </c>
      <c r="E125">
        <f>E85*10000/E62</f>
        <v>0.44303667861683654</v>
      </c>
      <c r="F125">
        <f>F85*10000/F62</f>
        <v>-1.4304511550719567</v>
      </c>
      <c r="G125">
        <f>AVERAGE(C125:E125)</f>
        <v>0.4148291588166604</v>
      </c>
      <c r="H125">
        <f>STDEV(C125:E125)</f>
        <v>0.024455618188290423</v>
      </c>
      <c r="I125">
        <f>(B125*B4+C125*C4+D125*D4+E125*E4+F125*F4)/SUM(B4:F4)</f>
        <v>0.24064713533426313</v>
      </c>
    </row>
    <row r="126" spans="1:9" ht="12.75">
      <c r="A126" t="s">
        <v>85</v>
      </c>
      <c r="B126">
        <f>B86*10000/B62</f>
        <v>-0.14211947725471227</v>
      </c>
      <c r="C126">
        <f>C86*10000/C62</f>
        <v>0.6801845308592447</v>
      </c>
      <c r="D126">
        <f>D86*10000/D62</f>
        <v>0.3927688497245601</v>
      </c>
      <c r="E126">
        <f>E86*10000/E62</f>
        <v>0.5042188164961153</v>
      </c>
      <c r="F126">
        <f>F86*10000/F62</f>
        <v>2.094813554018496</v>
      </c>
      <c r="G126">
        <f>AVERAGE(C126:E126)</f>
        <v>0.5257240656933067</v>
      </c>
      <c r="H126">
        <f>STDEV(C126:E126)</f>
        <v>0.1449096278644164</v>
      </c>
      <c r="I126">
        <f>(B126*B4+C126*C4+D126*D4+E126*E4+F126*F4)/SUM(B4:F4)</f>
        <v>0.6387863967616756</v>
      </c>
    </row>
    <row r="127" spans="1:9" ht="12.75">
      <c r="A127" t="s">
        <v>86</v>
      </c>
      <c r="B127">
        <f>B87*10000/B62</f>
        <v>0.37249320275353703</v>
      </c>
      <c r="C127">
        <f>C87*10000/C62</f>
        <v>0.08837363429783973</v>
      </c>
      <c r="D127">
        <f>D87*10000/D62</f>
        <v>-0.15789026270045128</v>
      </c>
      <c r="E127">
        <f>E87*10000/E62</f>
        <v>-0.18357659475535507</v>
      </c>
      <c r="F127">
        <f>F87*10000/F62</f>
        <v>0.04302896529496355</v>
      </c>
      <c r="G127">
        <f>AVERAGE(C127:E127)</f>
        <v>-0.0843644077193222</v>
      </c>
      <c r="H127">
        <f>STDEV(C127:E127)</f>
        <v>0.15014583005715076</v>
      </c>
      <c r="I127">
        <f>(B127*B4+C127*C4+D127*D4+E127*E4+F127*F4)/SUM(B4:F4)</f>
        <v>-0.0012276292160661414</v>
      </c>
    </row>
    <row r="128" spans="1:9" ht="12.75">
      <c r="A128" t="s">
        <v>87</v>
      </c>
      <c r="B128">
        <f>B88*10000/B62</f>
        <v>0.6704183772988248</v>
      </c>
      <c r="C128">
        <f>C88*10000/C62</f>
        <v>0.43112836596499315</v>
      </c>
      <c r="D128">
        <f>D88*10000/D62</f>
        <v>0.26082969466465616</v>
      </c>
      <c r="E128">
        <f>E88*10000/E62</f>
        <v>0.25522414562234347</v>
      </c>
      <c r="F128">
        <f>F88*10000/F62</f>
        <v>0.19535496912766545</v>
      </c>
      <c r="G128">
        <f>AVERAGE(C128:E128)</f>
        <v>0.3157274020839976</v>
      </c>
      <c r="H128">
        <f>STDEV(C128:E128)</f>
        <v>0.09997945985808065</v>
      </c>
      <c r="I128">
        <f>(B128*B4+C128*C4+D128*D4+E128*E4+F128*F4)/SUM(B4:F4)</f>
        <v>0.35096810120376726</v>
      </c>
    </row>
    <row r="129" spans="1:9" ht="12.75">
      <c r="A129" t="s">
        <v>88</v>
      </c>
      <c r="B129">
        <f>B89*10000/B62</f>
        <v>0.12813081392340375</v>
      </c>
      <c r="C129">
        <f>C89*10000/C62</f>
        <v>0.12486181528217409</v>
      </c>
      <c r="D129">
        <f>D89*10000/D62</f>
        <v>0.07610969493361981</v>
      </c>
      <c r="E129">
        <f>E89*10000/E62</f>
        <v>0.09236503834900783</v>
      </c>
      <c r="F129">
        <f>F89*10000/F62</f>
        <v>0.0012799083530438307</v>
      </c>
      <c r="G129">
        <f>AVERAGE(C129:E129)</f>
        <v>0.09777884952160058</v>
      </c>
      <c r="H129">
        <f>STDEV(C129:E129)</f>
        <v>0.024822858884088004</v>
      </c>
      <c r="I129">
        <f>(B129*B4+C129*C4+D129*D4+E129*E4+F129*F4)/SUM(B4:F4)</f>
        <v>0.08927562584551967</v>
      </c>
    </row>
    <row r="130" spans="1:9" ht="12.75">
      <c r="A130" t="s">
        <v>89</v>
      </c>
      <c r="B130">
        <f>B90*10000/B62</f>
        <v>-0.09021709942929622</v>
      </c>
      <c r="C130">
        <f>C90*10000/C62</f>
        <v>0.10717758534643011</v>
      </c>
      <c r="D130">
        <f>D90*10000/D62</f>
        <v>0.029518730526196864</v>
      </c>
      <c r="E130">
        <f>E90*10000/E62</f>
        <v>-0.027868006369444157</v>
      </c>
      <c r="F130">
        <f>F90*10000/F62</f>
        <v>0.4240155752107386</v>
      </c>
      <c r="G130">
        <f>AVERAGE(C130:E130)</f>
        <v>0.03627610316772761</v>
      </c>
      <c r="H130">
        <f>STDEV(C130:E130)</f>
        <v>0.06777591404204766</v>
      </c>
      <c r="I130">
        <f>(B130*B4+C130*C4+D130*D4+E130*E4+F130*F4)/SUM(B4:F4)</f>
        <v>0.06978661088230034</v>
      </c>
    </row>
    <row r="131" spans="1:9" ht="12.75">
      <c r="A131" t="s">
        <v>90</v>
      </c>
      <c r="B131">
        <f>B91*10000/B62</f>
        <v>0.02852707478757497</v>
      </c>
      <c r="C131">
        <f>C91*10000/C62</f>
        <v>0.03367945290059381</v>
      </c>
      <c r="D131">
        <f>D91*10000/D62</f>
        <v>-0.005239153474169842</v>
      </c>
      <c r="E131">
        <f>E91*10000/E62</f>
        <v>-0.0025726013196338</v>
      </c>
      <c r="F131">
        <f>F91*10000/F62</f>
        <v>-0.010239437150353883</v>
      </c>
      <c r="G131">
        <f>AVERAGE(C131:E131)</f>
        <v>0.008622566035596723</v>
      </c>
      <c r="H131">
        <f>STDEV(C131:E131)</f>
        <v>0.02174082127294558</v>
      </c>
      <c r="I131">
        <f>(B131*B4+C131*C4+D131*D4+E131*E4+F131*F4)/SUM(B4:F4)</f>
        <v>0.008982360079079451</v>
      </c>
    </row>
    <row r="132" spans="1:9" ht="12.75">
      <c r="A132" t="s">
        <v>91</v>
      </c>
      <c r="B132">
        <f>B92*10000/B62</f>
        <v>0.08042384818309813</v>
      </c>
      <c r="C132">
        <f>C92*10000/C62</f>
        <v>0.07117086857766095</v>
      </c>
      <c r="D132">
        <f>D92*10000/D62</f>
        <v>0.07481693196570469</v>
      </c>
      <c r="E132">
        <f>E92*10000/E62</f>
        <v>0.05484794539446727</v>
      </c>
      <c r="F132">
        <f>F92*10000/F62</f>
        <v>0.03133297097879146</v>
      </c>
      <c r="G132">
        <f>AVERAGE(C132:E132)</f>
        <v>0.0669452486459443</v>
      </c>
      <c r="H132">
        <f>STDEV(C132:E132)</f>
        <v>0.01063400225813672</v>
      </c>
      <c r="I132">
        <f>(B132*B4+C132*C4+D132*D4+E132*E4+F132*F4)/SUM(B4:F4)</f>
        <v>0.06413510055047944</v>
      </c>
    </row>
    <row r="133" spans="1:9" ht="12.75">
      <c r="A133" t="s">
        <v>92</v>
      </c>
      <c r="B133">
        <f>B93*10000/B62</f>
        <v>0.12917668854227143</v>
      </c>
      <c r="C133">
        <f>C93*10000/C62</f>
        <v>0.11730032594652365</v>
      </c>
      <c r="D133">
        <f>D93*10000/D62</f>
        <v>0.09866882947761431</v>
      </c>
      <c r="E133">
        <f>E93*10000/E62</f>
        <v>0.10216392868045919</v>
      </c>
      <c r="F133">
        <f>F93*10000/F62</f>
        <v>0.0588001906324447</v>
      </c>
      <c r="G133">
        <f>AVERAGE(C133:E133)</f>
        <v>0.10604436136819906</v>
      </c>
      <c r="H133">
        <f>STDEV(C133:E133)</f>
        <v>0.009903357185863923</v>
      </c>
      <c r="I133">
        <f>(B133*B4+C133*C4+D133*D4+E133*E4+F133*F4)/SUM(B4:F4)</f>
        <v>0.10307818815471072</v>
      </c>
    </row>
    <row r="134" spans="1:9" ht="12.75">
      <c r="A134" t="s">
        <v>93</v>
      </c>
      <c r="B134">
        <f>B94*10000/B62</f>
        <v>-0.029193187239428778</v>
      </c>
      <c r="C134">
        <f>C94*10000/C62</f>
        <v>-0.013477864231859569</v>
      </c>
      <c r="D134">
        <f>D94*10000/D62</f>
        <v>-0.005141025354613043</v>
      </c>
      <c r="E134">
        <f>E94*10000/E62</f>
        <v>0.004703011568123346</v>
      </c>
      <c r="F134">
        <f>F94*10000/F62</f>
        <v>-0.00844117585159513</v>
      </c>
      <c r="G134">
        <f>AVERAGE(C134:E134)</f>
        <v>-0.004638626006116422</v>
      </c>
      <c r="H134">
        <f>STDEV(C134:E134)</f>
        <v>0.009100844193954122</v>
      </c>
      <c r="I134">
        <f>(B134*B4+C134*C4+D134*D4+E134*E4+F134*F4)/SUM(B4:F4)</f>
        <v>-0.008699537022688289</v>
      </c>
    </row>
    <row r="135" spans="1:9" ht="12.75">
      <c r="A135" t="s">
        <v>94</v>
      </c>
      <c r="B135">
        <f>B95*10000/B62</f>
        <v>-0.005172625346011807</v>
      </c>
      <c r="C135">
        <f>C95*10000/C62</f>
        <v>0.008932436994742223</v>
      </c>
      <c r="D135">
        <f>D95*10000/D62</f>
        <v>0.0028276133479884563</v>
      </c>
      <c r="E135">
        <f>E95*10000/E62</f>
        <v>0.000679989971964872</v>
      </c>
      <c r="F135">
        <f>F95*10000/F62</f>
        <v>0.002942325972772088</v>
      </c>
      <c r="G135">
        <f>AVERAGE(C135:E135)</f>
        <v>0.004146680104898517</v>
      </c>
      <c r="H135">
        <f>STDEV(C135:E135)</f>
        <v>0.004281433556395055</v>
      </c>
      <c r="I135">
        <f>(B135*B4+C135*C4+D135*D4+E135*E4+F135*F4)/SUM(B4:F4)</f>
        <v>0.0026369678449441134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2004-10-04T09:53:25Z</cp:lastPrinted>
  <dcterms:created xsi:type="dcterms:W3CDTF">2004-10-04T09:53:25Z</dcterms:created>
  <dcterms:modified xsi:type="dcterms:W3CDTF">2004-10-04T09:52:28Z</dcterms:modified>
  <cp:category/>
  <cp:version/>
  <cp:contentType/>
  <cp:contentStatus/>
</cp:coreProperties>
</file>