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<sst xmlns="http://schemas.openxmlformats.org/spreadsheetml/2006/main" count="204" uniqueCount="98">
  <si>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07/10/2004       07:14:09</t>
  </si>
  <si>
    <t>LISSNER</t>
  </si>
  <si>
    <t>HCMQAP345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</si>
  <si>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</si>
  <si>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</si>
  <si>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</si>
  <si>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</si>
  <si>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</si>
  <si>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</si>
  <si>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</si>
  <si>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</si>
  <si>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</si>
  <si>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</si>
  <si>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</si>
  <si>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</si>
  <si>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</si>
  <si>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</si>
  <si>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</si>
  <si>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</si>
  <si>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</si>
  <si>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</si>
  <si>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</si>
  <si>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</si>
  <si>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</si>
  <si>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</si>
  <si>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</si>
  <si>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</si>
  <si>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</si>
  <si>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</si>
  <si>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</si>
  <si>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</si>
  <si>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</si>
  <si>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</si>
  <si>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</si>
  <si>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</si>
  <si>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</si>
  <si>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</si>
  <si>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</si>
  <si>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</si>
  <si>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</si>
  <si>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</si>
  <si>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</si>
  <si>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</si>
  <si>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</si>
  <si>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</si>
  <si>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</si>
  <si>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</si>
  <si>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-0.003766*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</si>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</sst>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0.#"/>
  </numFmts>
  <fonts count="4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180" fontId="1" fillId="0" borderId="17" xfId="0" applyNumberFormat="1" applyFont="1" applyBorder="1" applyAlignment="1">
      <alignment horizontal="left"/>
    </xf>
    <xf numFmtId="1" fontId="1" fillId="0" borderId="17" xfId="0" applyNumberFormat="1" applyFont="1" applyBorder="1" applyAlignment="1">
      <alignment horizontal="left"/>
    </xf>
    <xf numFmtId="180" fontId="2" fillId="0" borderId="17" xfId="0" applyNumberFormat="1" applyFont="1" applyBorder="1" applyAlignment="1">
      <alignment horizontal="left"/>
    </xf>
    <xf numFmtId="180" fontId="1" fillId="0" borderId="18" xfId="0" applyNumberFormat="1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80" fontId="1" fillId="0" borderId="24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80" fontId="2" fillId="0" borderId="24" xfId="0" applyNumberFormat="1" applyFont="1" applyBorder="1" applyAlignment="1">
      <alignment horizontal="left"/>
    </xf>
    <xf numFmtId="180" fontId="1" fillId="0" borderId="25" xfId="0" applyNumberFormat="1" applyFont="1" applyBorder="1" applyAlignment="1">
      <alignment horizontal="left"/>
    </xf>
    <xf numFmtId="180" fontId="1" fillId="0" borderId="16" xfId="0" applyNumberFormat="1" applyFont="1" applyBorder="1" applyAlignment="1">
      <alignment horizontal="left"/>
    </xf>
    <xf numFmtId="1" fontId="1" fillId="0" borderId="16" xfId="0" applyNumberFormat="1" applyFont="1" applyBorder="1" applyAlignment="1">
      <alignment horizontal="left"/>
    </xf>
    <xf numFmtId="180" fontId="2" fillId="0" borderId="16" xfId="0" applyNumberFormat="1" applyFont="1" applyBorder="1" applyAlignment="1">
      <alignment horizontal="left"/>
    </xf>
    <xf numFmtId="180" fontId="1" fillId="0" borderId="26" xfId="0" applyNumberFormat="1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180" fontId="1" fillId="0" borderId="28" xfId="0" applyNumberFormat="1" applyFont="1" applyBorder="1" applyAlignment="1">
      <alignment horizontal="left"/>
    </xf>
    <xf numFmtId="1" fontId="1" fillId="0" borderId="28" xfId="0" applyNumberFormat="1" applyFont="1" applyBorder="1" applyAlignment="1">
      <alignment horizontal="left"/>
    </xf>
    <xf numFmtId="180" fontId="2" fillId="0" borderId="28" xfId="0" applyNumberFormat="1" applyFont="1" applyBorder="1" applyAlignment="1">
      <alignment horizontal="left"/>
    </xf>
    <xf numFmtId="180" fontId="1" fillId="0" borderId="29" xfId="0" applyNumberFormat="1" applyFont="1" applyBorder="1" applyAlignment="1">
      <alignment horizontal="left"/>
    </xf>
    <xf numFmtId="180" fontId="1" fillId="0" borderId="30" xfId="0" applyNumberFormat="1" applyFont="1" applyBorder="1" applyAlignment="1">
      <alignment horizontal="left"/>
    </xf>
    <xf numFmtId="180" fontId="1" fillId="0" borderId="31" xfId="0" applyNumberFormat="1" applyFont="1" applyBorder="1" applyAlignment="1">
      <alignment horizontal="left"/>
    </xf>
    <xf numFmtId="180" fontId="1" fillId="0" borderId="32" xfId="0" applyNumberFormat="1" applyFont="1" applyBorder="1" applyAlignment="1">
      <alignment horizontal="left"/>
    </xf>
    <xf numFmtId="1" fontId="1" fillId="0" borderId="33" xfId="0" applyNumberFormat="1" applyFont="1" applyBorder="1" applyAlignment="1">
      <alignment horizontal="left"/>
    </xf>
    <xf numFmtId="180" fontId="1" fillId="0" borderId="33" xfId="0" applyNumberFormat="1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180" fontId="1" fillId="0" borderId="35" xfId="0" applyNumberFormat="1" applyFont="1" applyBorder="1" applyAlignment="1">
      <alignment horizontal="left"/>
    </xf>
    <xf numFmtId="180" fontId="1" fillId="0" borderId="36" xfId="0" applyNumberFormat="1" applyFont="1" applyBorder="1" applyAlignment="1">
      <alignment horizontal="left"/>
    </xf>
    <xf numFmtId="180" fontId="1" fillId="0" borderId="37" xfId="0" applyNumberFormat="1" applyFont="1" applyBorder="1" applyAlignment="1">
      <alignment horizontal="left"/>
    </xf>
    <xf numFmtId="180" fontId="1" fillId="0" borderId="38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.0355"/>
          <c:w val="0.79925"/>
          <c:h val="0.929"/>
        </c:manualLayout>
      </c:layout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2845586"/>
        <c:axId val="4283683"/>
      </c:lineChart>
      <c:catAx>
        <c:axId val="228455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3683"/>
        <c:crosses val="autoZero"/>
        <c:auto val="1"/>
        <c:lblOffset val="100"/>
        <c:tickLblSkip val="1"/>
        <c:noMultiLvlLbl val="0"/>
      </c:catAx>
      <c:valAx>
        <c:axId val="4283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#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4558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16675"/>
          <c:w val="0.116"/>
          <c:h val="0.5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-0.002264</v>
      </c>
      <c r="C4" s="13">
        <v>-0.003766</v>
      </c>
      <c r="D4" s="13">
        <v>-0.003764</v>
      </c>
      <c r="E4" s="13">
        <v>-0.003767</v>
      </c>
      <c r="F4" s="24">
        <v>-0.002089</v>
      </c>
      <c r="G4" s="34">
        <v>-0.011735</v>
      </c>
    </row>
    <row r="5" spans="1:7" ht="12.75" thickBot="1">
      <c r="A5" s="44" t="s">
        <v>13</v>
      </c>
      <c r="B5" s="45">
        <v>5.812059</v>
      </c>
      <c r="C5" s="46">
        <v>2.946535</v>
      </c>
      <c r="D5" s="46">
        <v>-0.765661</v>
      </c>
      <c r="E5" s="46">
        <v>-2.054601</v>
      </c>
      <c r="F5" s="47">
        <v>-6.642056</v>
      </c>
      <c r="G5" s="48">
        <v>7.001894</v>
      </c>
    </row>
    <row r="6" spans="1:7" ht="12.75" thickTop="1">
      <c r="A6" s="6" t="s">
        <v>14</v>
      </c>
      <c r="B6" s="39">
        <v>-54.19336</v>
      </c>
      <c r="C6" s="40">
        <v>28.88532</v>
      </c>
      <c r="D6" s="40">
        <v>23.78507</v>
      </c>
      <c r="E6" s="40">
        <v>51.23741</v>
      </c>
      <c r="F6" s="41">
        <v>-128.5005</v>
      </c>
      <c r="G6" s="42">
        <v>0.01730455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0.1553749</v>
      </c>
      <c r="C8" s="14">
        <v>-0.2901865</v>
      </c>
      <c r="D8" s="14">
        <v>-1.535391</v>
      </c>
      <c r="E8" s="14">
        <v>1.450078</v>
      </c>
      <c r="F8" s="25">
        <v>-1.535535</v>
      </c>
      <c r="G8" s="35">
        <v>-0.272345</v>
      </c>
    </row>
    <row r="9" spans="1:7" ht="12">
      <c r="A9" s="20" t="s">
        <v>17</v>
      </c>
      <c r="B9" s="29">
        <v>1.13206</v>
      </c>
      <c r="C9" s="14">
        <v>-0.06104333</v>
      </c>
      <c r="D9" s="14">
        <v>0.2710113</v>
      </c>
      <c r="E9" s="14">
        <v>0.6531672</v>
      </c>
      <c r="F9" s="25">
        <v>-0.6027376</v>
      </c>
      <c r="G9" s="35">
        <v>0.2911018</v>
      </c>
    </row>
    <row r="10" spans="1:7" ht="12">
      <c r="A10" s="20" t="s">
        <v>18</v>
      </c>
      <c r="B10" s="29">
        <v>0.08905578</v>
      </c>
      <c r="C10" s="14">
        <v>0.08503317</v>
      </c>
      <c r="D10" s="14">
        <v>0.08821886</v>
      </c>
      <c r="E10" s="14">
        <v>-0.6902617</v>
      </c>
      <c r="F10" s="25">
        <v>-1.448578</v>
      </c>
      <c r="G10" s="35">
        <v>-0.304906</v>
      </c>
    </row>
    <row r="11" spans="1:7" ht="12">
      <c r="A11" s="21" t="s">
        <v>19</v>
      </c>
      <c r="B11" s="31">
        <v>2.184419</v>
      </c>
      <c r="C11" s="16">
        <v>0.4548281</v>
      </c>
      <c r="D11" s="16">
        <v>0.7503612</v>
      </c>
      <c r="E11" s="16">
        <v>0.232186</v>
      </c>
      <c r="F11" s="27">
        <v>12.75045</v>
      </c>
      <c r="G11" s="37">
        <v>2.363385</v>
      </c>
    </row>
    <row r="12" spans="1:7" ht="12">
      <c r="A12" s="20" t="s">
        <v>20</v>
      </c>
      <c r="B12" s="29">
        <v>0.194398</v>
      </c>
      <c r="C12" s="14">
        <v>-0.2054551</v>
      </c>
      <c r="D12" s="14">
        <v>0.0216657</v>
      </c>
      <c r="E12" s="14">
        <v>0.1600192</v>
      </c>
      <c r="F12" s="25">
        <v>0.1546461</v>
      </c>
      <c r="G12" s="35">
        <v>0.04306388</v>
      </c>
    </row>
    <row r="13" spans="1:7" ht="12">
      <c r="A13" s="20" t="s">
        <v>21</v>
      </c>
      <c r="B13" s="29">
        <v>-0.0986486</v>
      </c>
      <c r="C13" s="14">
        <v>-0.07684017</v>
      </c>
      <c r="D13" s="14">
        <v>0.03476223</v>
      </c>
      <c r="E13" s="14">
        <v>0.1704774</v>
      </c>
      <c r="F13" s="25">
        <v>0.009131064</v>
      </c>
      <c r="G13" s="35">
        <v>0.01786425</v>
      </c>
    </row>
    <row r="14" spans="1:7" ht="12">
      <c r="A14" s="20" t="s">
        <v>22</v>
      </c>
      <c r="B14" s="29">
        <v>0.03503871</v>
      </c>
      <c r="C14" s="14">
        <v>-0.04399909</v>
      </c>
      <c r="D14" s="14">
        <v>-0.01968001</v>
      </c>
      <c r="E14" s="14">
        <v>-0.08607832</v>
      </c>
      <c r="F14" s="25">
        <v>0.1600469</v>
      </c>
      <c r="G14" s="35">
        <v>-0.009608637</v>
      </c>
    </row>
    <row r="15" spans="1:7" ht="12">
      <c r="A15" s="21" t="s">
        <v>23</v>
      </c>
      <c r="B15" s="31">
        <v>-0.4548778</v>
      </c>
      <c r="C15" s="16">
        <v>-0.1503756</v>
      </c>
      <c r="D15" s="16">
        <v>-0.08186143</v>
      </c>
      <c r="E15" s="16">
        <v>-0.08709797</v>
      </c>
      <c r="F15" s="27">
        <v>-0.3325052</v>
      </c>
      <c r="G15" s="37">
        <v>-0.1870226</v>
      </c>
    </row>
    <row r="16" spans="1:7" ht="12">
      <c r="A16" s="20" t="s">
        <v>24</v>
      </c>
      <c r="B16" s="29">
        <v>0.01228935</v>
      </c>
      <c r="C16" s="14">
        <v>0.006857922</v>
      </c>
      <c r="D16" s="14">
        <v>0.02457341</v>
      </c>
      <c r="E16" s="14">
        <v>0.002523105</v>
      </c>
      <c r="F16" s="25">
        <v>-0.0002392017</v>
      </c>
      <c r="G16" s="35">
        <v>0.009919504</v>
      </c>
    </row>
    <row r="17" spans="1:7" ht="12">
      <c r="A17" s="20" t="s">
        <v>25</v>
      </c>
      <c r="B17" s="29">
        <v>-0.05100253</v>
      </c>
      <c r="C17" s="14">
        <v>-0.03385228</v>
      </c>
      <c r="D17" s="14">
        <v>-0.03985858</v>
      </c>
      <c r="E17" s="14">
        <v>-0.04725678</v>
      </c>
      <c r="F17" s="25">
        <v>-0.04036219</v>
      </c>
      <c r="G17" s="35">
        <v>-0.04187628</v>
      </c>
    </row>
    <row r="18" spans="1:7" ht="12">
      <c r="A18" s="20" t="s">
        <v>26</v>
      </c>
      <c r="B18" s="29">
        <v>0.03262982</v>
      </c>
      <c r="C18" s="14">
        <v>0.02260296</v>
      </c>
      <c r="D18" s="14">
        <v>0.02658554</v>
      </c>
      <c r="E18" s="14">
        <v>0.02233116</v>
      </c>
      <c r="F18" s="25">
        <v>0.0235871</v>
      </c>
      <c r="G18" s="35">
        <v>0.02505731</v>
      </c>
    </row>
    <row r="19" spans="1:7" ht="12">
      <c r="A19" s="21" t="s">
        <v>27</v>
      </c>
      <c r="B19" s="31">
        <v>-0.2100744</v>
      </c>
      <c r="C19" s="16">
        <v>-0.1954303</v>
      </c>
      <c r="D19" s="16">
        <v>-0.2032953</v>
      </c>
      <c r="E19" s="16">
        <v>-0.2039513</v>
      </c>
      <c r="F19" s="27">
        <v>-0.161654</v>
      </c>
      <c r="G19" s="37">
        <v>-0.1969821</v>
      </c>
    </row>
    <row r="20" spans="1:7" ht="12.75" thickBot="1">
      <c r="A20" s="44" t="s">
        <v>28</v>
      </c>
      <c r="B20" s="45">
        <v>0.001627673</v>
      </c>
      <c r="C20" s="46">
        <v>-0.00279727</v>
      </c>
      <c r="D20" s="46">
        <v>-0.004699287</v>
      </c>
      <c r="E20" s="46">
        <v>-0.001835291</v>
      </c>
      <c r="F20" s="47">
        <v>0.001801243</v>
      </c>
      <c r="G20" s="48">
        <v>-0.001768705</v>
      </c>
    </row>
    <row r="21" spans="1:7" ht="12.75" thickTop="1">
      <c r="A21" s="6" t="s">
        <v>29</v>
      </c>
      <c r="B21" s="39">
        <v>-140.9869</v>
      </c>
      <c r="C21" s="40">
        <v>19.77337</v>
      </c>
      <c r="D21" s="40">
        <v>101.5378</v>
      </c>
      <c r="E21" s="40">
        <v>8.516412</v>
      </c>
      <c r="F21" s="41">
        <v>-81.01413</v>
      </c>
      <c r="G21" s="43">
        <v>0.02332169</v>
      </c>
    </row>
    <row r="22" spans="1:7" ht="12">
      <c r="A22" s="20" t="s">
        <v>30</v>
      </c>
      <c r="B22" s="29">
        <v>116.2464</v>
      </c>
      <c r="C22" s="14">
        <v>58.93138</v>
      </c>
      <c r="D22" s="14">
        <v>-15.31323</v>
      </c>
      <c r="E22" s="14">
        <v>-41.09225</v>
      </c>
      <c r="F22" s="25">
        <v>-132.8489</v>
      </c>
      <c r="G22" s="36">
        <v>0</v>
      </c>
    </row>
    <row r="23" spans="1:7" ht="12">
      <c r="A23" s="20" t="s">
        <v>31</v>
      </c>
      <c r="B23" s="29">
        <v>-5.229819</v>
      </c>
      <c r="C23" s="14">
        <v>-4.064414</v>
      </c>
      <c r="D23" s="14">
        <v>-3.824799</v>
      </c>
      <c r="E23" s="14">
        <v>-3.420418</v>
      </c>
      <c r="F23" s="25">
        <v>0.4208246</v>
      </c>
      <c r="G23" s="35">
        <v>-3.421793</v>
      </c>
    </row>
    <row r="24" spans="1:7" ht="12">
      <c r="A24" s="20" t="s">
        <v>32</v>
      </c>
      <c r="B24" s="29">
        <v>2.234249</v>
      </c>
      <c r="C24" s="14">
        <v>-1.530195</v>
      </c>
      <c r="D24" s="14">
        <v>-1.599618</v>
      </c>
      <c r="E24" s="14">
        <v>-1.859033</v>
      </c>
      <c r="F24" s="25">
        <v>1.370773</v>
      </c>
      <c r="G24" s="35">
        <v>-0.6943157</v>
      </c>
    </row>
    <row r="25" spans="1:7" ht="12">
      <c r="A25" s="20" t="s">
        <v>33</v>
      </c>
      <c r="B25" s="29">
        <v>-0.2995024</v>
      </c>
      <c r="C25" s="14">
        <v>-0.1325607</v>
      </c>
      <c r="D25" s="14">
        <v>-0.004414787</v>
      </c>
      <c r="E25" s="14">
        <v>0.7172604</v>
      </c>
      <c r="F25" s="25">
        <v>-1.620779</v>
      </c>
      <c r="G25" s="35">
        <v>-0.1199463</v>
      </c>
    </row>
    <row r="26" spans="1:7" ht="12">
      <c r="A26" s="21" t="s">
        <v>34</v>
      </c>
      <c r="B26" s="31">
        <v>-0.242755</v>
      </c>
      <c r="C26" s="16">
        <v>0.5288835</v>
      </c>
      <c r="D26" s="16">
        <v>-0.008763338</v>
      </c>
      <c r="E26" s="16">
        <v>0.2788853</v>
      </c>
      <c r="F26" s="27">
        <v>0.5693277</v>
      </c>
      <c r="G26" s="37">
        <v>0.2333731</v>
      </c>
    </row>
    <row r="27" spans="1:7" ht="12">
      <c r="A27" s="20" t="s">
        <v>35</v>
      </c>
      <c r="B27" s="29">
        <v>-0.164355</v>
      </c>
      <c r="C27" s="14">
        <v>-0.2297195</v>
      </c>
      <c r="D27" s="14">
        <v>-0.01143034</v>
      </c>
      <c r="E27" s="14">
        <v>-0.05121491</v>
      </c>
      <c r="F27" s="25">
        <v>-0.1445456</v>
      </c>
      <c r="G27" s="35">
        <v>-0.1134184</v>
      </c>
    </row>
    <row r="28" spans="1:7" ht="12">
      <c r="A28" s="20" t="s">
        <v>36</v>
      </c>
      <c r="B28" s="29">
        <v>0.2886993</v>
      </c>
      <c r="C28" s="14">
        <v>-0.175491</v>
      </c>
      <c r="D28" s="14">
        <v>-0.211276</v>
      </c>
      <c r="E28" s="14">
        <v>-0.3149004</v>
      </c>
      <c r="F28" s="25">
        <v>0.4679392</v>
      </c>
      <c r="G28" s="35">
        <v>-0.06463643</v>
      </c>
    </row>
    <row r="29" spans="1:7" ht="12">
      <c r="A29" s="20" t="s">
        <v>37</v>
      </c>
      <c r="B29" s="29">
        <v>0.07250835</v>
      </c>
      <c r="C29" s="14">
        <v>-0.07070068</v>
      </c>
      <c r="D29" s="14">
        <v>-0.0541035</v>
      </c>
      <c r="E29" s="14">
        <v>-0.06369507</v>
      </c>
      <c r="F29" s="25">
        <v>-0.08157587</v>
      </c>
      <c r="G29" s="35">
        <v>-0.0457578</v>
      </c>
    </row>
    <row r="30" spans="1:7" ht="12">
      <c r="A30" s="21" t="s">
        <v>38</v>
      </c>
      <c r="B30" s="31">
        <v>-0.04966259</v>
      </c>
      <c r="C30" s="16">
        <v>0.04219915</v>
      </c>
      <c r="D30" s="16">
        <v>-0.01788664</v>
      </c>
      <c r="E30" s="16">
        <v>-0.05520781</v>
      </c>
      <c r="F30" s="27">
        <v>0.243041</v>
      </c>
      <c r="G30" s="37">
        <v>0.01778408</v>
      </c>
    </row>
    <row r="31" spans="1:7" ht="12">
      <c r="A31" s="20" t="s">
        <v>39</v>
      </c>
      <c r="B31" s="29">
        <v>-0.02440343</v>
      </c>
      <c r="C31" s="14">
        <v>-0.04614385</v>
      </c>
      <c r="D31" s="14">
        <v>-0.02577292</v>
      </c>
      <c r="E31" s="14">
        <v>-0.03747519</v>
      </c>
      <c r="F31" s="25">
        <v>-0.02029808</v>
      </c>
      <c r="G31" s="35">
        <v>-0.03256151</v>
      </c>
    </row>
    <row r="32" spans="1:7" ht="12">
      <c r="A32" s="20" t="s">
        <v>40</v>
      </c>
      <c r="B32" s="29">
        <v>0.05959304</v>
      </c>
      <c r="C32" s="14">
        <v>0.01289306</v>
      </c>
      <c r="D32" s="14">
        <v>-0.009015821</v>
      </c>
      <c r="E32" s="14">
        <v>-0.008183033</v>
      </c>
      <c r="F32" s="25">
        <v>0.0566255</v>
      </c>
      <c r="G32" s="35">
        <v>0.01513422</v>
      </c>
    </row>
    <row r="33" spans="1:7" ht="12">
      <c r="A33" s="20" t="s">
        <v>41</v>
      </c>
      <c r="B33" s="29">
        <v>0.1532671</v>
      </c>
      <c r="C33" s="14">
        <v>0.0886607</v>
      </c>
      <c r="D33" s="14">
        <v>0.07586415</v>
      </c>
      <c r="E33" s="14">
        <v>0.1046732</v>
      </c>
      <c r="F33" s="25">
        <v>0.09988238</v>
      </c>
      <c r="G33" s="35">
        <v>0.1002862</v>
      </c>
    </row>
    <row r="34" spans="1:7" ht="12">
      <c r="A34" s="21" t="s">
        <v>42</v>
      </c>
      <c r="B34" s="31">
        <v>-0.02758964</v>
      </c>
      <c r="C34" s="16">
        <v>-0.01270628</v>
      </c>
      <c r="D34" s="16">
        <v>-0.001463508</v>
      </c>
      <c r="E34" s="16">
        <v>0.003497824</v>
      </c>
      <c r="F34" s="27">
        <v>-0.02211154</v>
      </c>
      <c r="G34" s="37">
        <v>-0.009551902</v>
      </c>
    </row>
    <row r="35" spans="1:7" ht="12.75" thickBot="1">
      <c r="A35" s="22" t="s">
        <v>43</v>
      </c>
      <c r="B35" s="32">
        <v>-0.007324178</v>
      </c>
      <c r="C35" s="17">
        <v>-0.003091928</v>
      </c>
      <c r="D35" s="17">
        <v>-0.001582437</v>
      </c>
      <c r="E35" s="17">
        <v>-0.003139019</v>
      </c>
      <c r="F35" s="28">
        <v>0.0004310178</v>
      </c>
      <c r="G35" s="38">
        <v>-0.002882708</v>
      </c>
    </row>
    <row r="36" spans="1:7" ht="12">
      <c r="A36" s="4" t="s">
        <v>44</v>
      </c>
      <c r="B36" s="3">
        <v>21.0083</v>
      </c>
      <c r="C36" s="3">
        <v>21.00525</v>
      </c>
      <c r="D36" s="3">
        <v>21.0144</v>
      </c>
      <c r="E36" s="3">
        <v>21.01135</v>
      </c>
      <c r="F36" s="3">
        <v>21.02051</v>
      </c>
      <c r="G36" s="3"/>
    </row>
    <row r="37" spans="1:6" ht="12">
      <c r="A37" s="4" t="s">
        <v>45</v>
      </c>
      <c r="B37" s="2">
        <v>0.2690633</v>
      </c>
      <c r="C37" s="2">
        <v>0.2456665</v>
      </c>
      <c r="D37" s="2">
        <v>0.2385457</v>
      </c>
      <c r="E37" s="2">
        <v>0.2324422</v>
      </c>
      <c r="F37" s="2">
        <v>0.2309163</v>
      </c>
    </row>
    <row r="38" spans="1:7" ht="12">
      <c r="A38" s="4" t="s">
        <v>53</v>
      </c>
      <c r="B38" s="2">
        <v>9.490206E-05</v>
      </c>
      <c r="C38" s="2">
        <v>-4.930143E-05</v>
      </c>
      <c r="D38" s="2">
        <v>-4.017019E-05</v>
      </c>
      <c r="E38" s="2">
        <v>-8.704264E-05</v>
      </c>
      <c r="F38" s="2">
        <v>0.0002165829</v>
      </c>
      <c r="G38" s="2">
        <v>0.0003054835</v>
      </c>
    </row>
    <row r="39" spans="1:7" ht="12.75" thickBot="1">
      <c r="A39" s="4" t="s">
        <v>54</v>
      </c>
      <c r="B39" s="2">
        <v>0.0002385746</v>
      </c>
      <c r="C39" s="2">
        <v>-3.332419E-05</v>
      </c>
      <c r="D39" s="2">
        <v>-0.0001726757</v>
      </c>
      <c r="E39" s="2">
        <v>-1.483558E-05</v>
      </c>
      <c r="F39" s="2">
        <v>0.0001406013</v>
      </c>
      <c r="G39" s="2">
        <v>0.001055604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3.116506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sheetProtection/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0.002264</v>
      </c>
      <c r="C4">
        <v>0.003766</v>
      </c>
      <c r="D4">
        <v>0.003764</v>
      </c>
      <c r="E4">
        <v>0.003767</v>
      </c>
      <c r="F4">
        <v>0.002089</v>
      </c>
      <c r="G4">
        <v>0.011735</v>
      </c>
    </row>
    <row r="5" spans="1:7" ht="12.75">
      <c r="A5" t="s">
        <v>13</v>
      </c>
      <c r="B5">
        <v>5.812059</v>
      </c>
      <c r="C5">
        <v>2.946535</v>
      </c>
      <c r="D5">
        <v>-0.765661</v>
      </c>
      <c r="E5">
        <v>-2.054601</v>
      </c>
      <c r="F5">
        <v>-6.642056</v>
      </c>
      <c r="G5">
        <v>7.001894</v>
      </c>
    </row>
    <row r="6" spans="1:7" ht="12.75">
      <c r="A6" t="s">
        <v>14</v>
      </c>
      <c r="B6" s="49">
        <v>-54.19336</v>
      </c>
      <c r="C6" s="49">
        <v>28.88532</v>
      </c>
      <c r="D6" s="49">
        <v>23.78507</v>
      </c>
      <c r="E6" s="49">
        <v>51.23741</v>
      </c>
      <c r="F6" s="49">
        <v>-128.5005</v>
      </c>
      <c r="G6" s="49">
        <v>0.01730455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0.1553749</v>
      </c>
      <c r="C8" s="49">
        <v>-0.2901865</v>
      </c>
      <c r="D8" s="49">
        <v>-1.535391</v>
      </c>
      <c r="E8" s="49">
        <v>1.450078</v>
      </c>
      <c r="F8" s="49">
        <v>-1.535535</v>
      </c>
      <c r="G8" s="49">
        <v>-0.272345</v>
      </c>
    </row>
    <row r="9" spans="1:7" ht="12.75">
      <c r="A9" t="s">
        <v>17</v>
      </c>
      <c r="B9" s="49">
        <v>1.13206</v>
      </c>
      <c r="C9" s="49">
        <v>-0.06104333</v>
      </c>
      <c r="D9" s="49">
        <v>0.2710113</v>
      </c>
      <c r="E9" s="49">
        <v>0.6531672</v>
      </c>
      <c r="F9" s="49">
        <v>-0.6027376</v>
      </c>
      <c r="G9" s="49">
        <v>0.2911018</v>
      </c>
    </row>
    <row r="10" spans="1:7" ht="12.75">
      <c r="A10" t="s">
        <v>18</v>
      </c>
      <c r="B10" s="49">
        <v>0.08905578</v>
      </c>
      <c r="C10" s="49">
        <v>0.08503317</v>
      </c>
      <c r="D10" s="49">
        <v>0.08821886</v>
      </c>
      <c r="E10" s="49">
        <v>-0.6902617</v>
      </c>
      <c r="F10" s="49">
        <v>-1.448578</v>
      </c>
      <c r="G10" s="49">
        <v>-0.304906</v>
      </c>
    </row>
    <row r="11" spans="1:7" ht="12.75">
      <c r="A11" t="s">
        <v>19</v>
      </c>
      <c r="B11" s="49">
        <v>2.184419</v>
      </c>
      <c r="C11" s="49">
        <v>0.4548281</v>
      </c>
      <c r="D11" s="49">
        <v>0.7503612</v>
      </c>
      <c r="E11" s="49">
        <v>0.232186</v>
      </c>
      <c r="F11" s="49">
        <v>12.75045</v>
      </c>
      <c r="G11" s="49">
        <v>2.363385</v>
      </c>
    </row>
    <row r="12" spans="1:7" ht="12.75">
      <c r="A12" t="s">
        <v>20</v>
      </c>
      <c r="B12" s="49">
        <v>0.194398</v>
      </c>
      <c r="C12" s="49">
        <v>-0.2054551</v>
      </c>
      <c r="D12" s="49">
        <v>0.0216657</v>
      </c>
      <c r="E12" s="49">
        <v>0.1600192</v>
      </c>
      <c r="F12" s="49">
        <v>0.1546461</v>
      </c>
      <c r="G12" s="49">
        <v>0.04306388</v>
      </c>
    </row>
    <row r="13" spans="1:7" ht="12.75">
      <c r="A13" t="s">
        <v>21</v>
      </c>
      <c r="B13" s="49">
        <v>-0.0986486</v>
      </c>
      <c r="C13" s="49">
        <v>-0.07684017</v>
      </c>
      <c r="D13" s="49">
        <v>0.03476223</v>
      </c>
      <c r="E13" s="49">
        <v>0.1704774</v>
      </c>
      <c r="F13" s="49">
        <v>0.009131064</v>
      </c>
      <c r="G13" s="49">
        <v>0.01786425</v>
      </c>
    </row>
    <row r="14" spans="1:7" ht="12.75">
      <c r="A14" t="s">
        <v>22</v>
      </c>
      <c r="B14" s="49">
        <v>0.03503871</v>
      </c>
      <c r="C14" s="49">
        <v>-0.04399909</v>
      </c>
      <c r="D14" s="49">
        <v>-0.01968001</v>
      </c>
      <c r="E14" s="49">
        <v>-0.08607832</v>
      </c>
      <c r="F14" s="49">
        <v>0.1600469</v>
      </c>
      <c r="G14" s="49">
        <v>-0.009608637</v>
      </c>
    </row>
    <row r="15" spans="1:7" ht="12.75">
      <c r="A15" t="s">
        <v>23</v>
      </c>
      <c r="B15" s="49">
        <v>-0.4548778</v>
      </c>
      <c r="C15" s="49">
        <v>-0.1503756</v>
      </c>
      <c r="D15" s="49">
        <v>-0.08186143</v>
      </c>
      <c r="E15" s="49">
        <v>-0.08709797</v>
      </c>
      <c r="F15" s="49">
        <v>-0.3325052</v>
      </c>
      <c r="G15" s="49">
        <v>-0.1870226</v>
      </c>
    </row>
    <row r="16" spans="1:7" ht="12.75">
      <c r="A16" t="s">
        <v>24</v>
      </c>
      <c r="B16" s="49">
        <v>0.01228935</v>
      </c>
      <c r="C16" s="49">
        <v>0.006857922</v>
      </c>
      <c r="D16" s="49">
        <v>0.02457341</v>
      </c>
      <c r="E16" s="49">
        <v>0.002523105</v>
      </c>
      <c r="F16" s="49">
        <v>-0.0002392017</v>
      </c>
      <c r="G16" s="49">
        <v>0.009919504</v>
      </c>
    </row>
    <row r="17" spans="1:7" ht="12.75">
      <c r="A17" t="s">
        <v>25</v>
      </c>
      <c r="B17" s="49">
        <v>-0.05100253</v>
      </c>
      <c r="C17" s="49">
        <v>-0.03385228</v>
      </c>
      <c r="D17" s="49">
        <v>-0.03985858</v>
      </c>
      <c r="E17" s="49">
        <v>-0.04725678</v>
      </c>
      <c r="F17" s="49">
        <v>-0.04036219</v>
      </c>
      <c r="G17" s="49">
        <v>-0.04187628</v>
      </c>
    </row>
    <row r="18" spans="1:7" ht="12.75">
      <c r="A18" t="s">
        <v>26</v>
      </c>
      <c r="B18" s="49">
        <v>0.03262982</v>
      </c>
      <c r="C18" s="49">
        <v>0.02260296</v>
      </c>
      <c r="D18" s="49">
        <v>0.02658554</v>
      </c>
      <c r="E18" s="49">
        <v>0.02233116</v>
      </c>
      <c r="F18" s="49">
        <v>0.0235871</v>
      </c>
      <c r="G18" s="49">
        <v>0.02505731</v>
      </c>
    </row>
    <row r="19" spans="1:7" ht="12.75">
      <c r="A19" t="s">
        <v>27</v>
      </c>
      <c r="B19" s="49">
        <v>-0.2100744</v>
      </c>
      <c r="C19" s="49">
        <v>-0.1954303</v>
      </c>
      <c r="D19" s="49">
        <v>-0.2032953</v>
      </c>
      <c r="E19" s="49">
        <v>-0.2039513</v>
      </c>
      <c r="F19" s="49">
        <v>-0.161654</v>
      </c>
      <c r="G19" s="49">
        <v>-0.1969821</v>
      </c>
    </row>
    <row r="20" spans="1:7" ht="12.75">
      <c r="A20" t="s">
        <v>28</v>
      </c>
      <c r="B20" s="49">
        <v>0.001627673</v>
      </c>
      <c r="C20" s="49">
        <v>-0.00279727</v>
      </c>
      <c r="D20" s="49">
        <v>-0.004699287</v>
      </c>
      <c r="E20" s="49">
        <v>-0.001835291</v>
      </c>
      <c r="F20" s="49">
        <v>0.001801243</v>
      </c>
      <c r="G20" s="49">
        <v>-0.001768705</v>
      </c>
    </row>
    <row r="21" spans="1:7" ht="12.75">
      <c r="A21" t="s">
        <v>29</v>
      </c>
      <c r="B21" s="49">
        <v>-140.9869</v>
      </c>
      <c r="C21" s="49">
        <v>19.77337</v>
      </c>
      <c r="D21" s="49">
        <v>101.5378</v>
      </c>
      <c r="E21" s="49">
        <v>8.516412</v>
      </c>
      <c r="F21" s="49">
        <v>-81.01413</v>
      </c>
      <c r="G21" s="49">
        <v>0.02332169</v>
      </c>
    </row>
    <row r="22" spans="1:7" ht="12.75">
      <c r="A22" t="s">
        <v>30</v>
      </c>
      <c r="B22" s="49">
        <v>116.2464</v>
      </c>
      <c r="C22" s="49">
        <v>58.93138</v>
      </c>
      <c r="D22" s="49">
        <v>-15.31323</v>
      </c>
      <c r="E22" s="49">
        <v>-41.09225</v>
      </c>
      <c r="F22" s="49">
        <v>-132.8489</v>
      </c>
      <c r="G22" s="49">
        <v>0</v>
      </c>
    </row>
    <row r="23" spans="1:7" ht="12.75">
      <c r="A23" t="s">
        <v>31</v>
      </c>
      <c r="B23" s="49">
        <v>-5.229819</v>
      </c>
      <c r="C23" s="49">
        <v>-4.064414</v>
      </c>
      <c r="D23" s="49">
        <v>-3.824799</v>
      </c>
      <c r="E23" s="49">
        <v>-3.420418</v>
      </c>
      <c r="F23" s="49">
        <v>0.4208246</v>
      </c>
      <c r="G23" s="49">
        <v>-3.421793</v>
      </c>
    </row>
    <row r="24" spans="1:7" ht="12.75">
      <c r="A24" t="s">
        <v>32</v>
      </c>
      <c r="B24" s="49">
        <v>2.234249</v>
      </c>
      <c r="C24" s="49">
        <v>-1.530195</v>
      </c>
      <c r="D24" s="49">
        <v>-1.599618</v>
      </c>
      <c r="E24" s="49">
        <v>-1.859033</v>
      </c>
      <c r="F24" s="49">
        <v>1.370773</v>
      </c>
      <c r="G24" s="49">
        <v>-0.6943157</v>
      </c>
    </row>
    <row r="25" spans="1:7" ht="12.75">
      <c r="A25" t="s">
        <v>33</v>
      </c>
      <c r="B25" s="49">
        <v>-0.2995024</v>
      </c>
      <c r="C25" s="49">
        <v>-0.1325607</v>
      </c>
      <c r="D25" s="49">
        <v>-0.004414787</v>
      </c>
      <c r="E25" s="49">
        <v>0.7172604</v>
      </c>
      <c r="F25" s="49">
        <v>-1.620779</v>
      </c>
      <c r="G25" s="49">
        <v>-0.1199463</v>
      </c>
    </row>
    <row r="26" spans="1:7" ht="12.75">
      <c r="A26" t="s">
        <v>34</v>
      </c>
      <c r="B26" s="49">
        <v>-0.242755</v>
      </c>
      <c r="C26" s="49">
        <v>0.5288835</v>
      </c>
      <c r="D26" s="49">
        <v>-0.008763338</v>
      </c>
      <c r="E26" s="49">
        <v>0.2788853</v>
      </c>
      <c r="F26" s="49">
        <v>0.5693277</v>
      </c>
      <c r="G26" s="49">
        <v>0.2333731</v>
      </c>
    </row>
    <row r="27" spans="1:7" ht="12.75">
      <c r="A27" t="s">
        <v>35</v>
      </c>
      <c r="B27" s="49">
        <v>-0.164355</v>
      </c>
      <c r="C27" s="49">
        <v>-0.2297195</v>
      </c>
      <c r="D27" s="49">
        <v>-0.01143034</v>
      </c>
      <c r="E27" s="49">
        <v>-0.05121491</v>
      </c>
      <c r="F27" s="49">
        <v>-0.1445456</v>
      </c>
      <c r="G27" s="49">
        <v>-0.1134184</v>
      </c>
    </row>
    <row r="28" spans="1:7" ht="12.75">
      <c r="A28" t="s">
        <v>36</v>
      </c>
      <c r="B28" s="49">
        <v>0.2886993</v>
      </c>
      <c r="C28" s="49">
        <v>-0.175491</v>
      </c>
      <c r="D28" s="49">
        <v>-0.211276</v>
      </c>
      <c r="E28" s="49">
        <v>-0.3149004</v>
      </c>
      <c r="F28" s="49">
        <v>0.4679392</v>
      </c>
      <c r="G28" s="49">
        <v>-0.06463643</v>
      </c>
    </row>
    <row r="29" spans="1:7" ht="12.75">
      <c r="A29" t="s">
        <v>37</v>
      </c>
      <c r="B29" s="49">
        <v>0.07250835</v>
      </c>
      <c r="C29" s="49">
        <v>-0.07070068</v>
      </c>
      <c r="D29" s="49">
        <v>-0.0541035</v>
      </c>
      <c r="E29" s="49">
        <v>-0.06369507</v>
      </c>
      <c r="F29" s="49">
        <v>-0.08157587</v>
      </c>
      <c r="G29" s="49">
        <v>-0.0457578</v>
      </c>
    </row>
    <row r="30" spans="1:7" ht="12.75">
      <c r="A30" t="s">
        <v>38</v>
      </c>
      <c r="B30" s="49">
        <v>-0.04966259</v>
      </c>
      <c r="C30" s="49">
        <v>0.04219915</v>
      </c>
      <c r="D30" s="49">
        <v>-0.01788664</v>
      </c>
      <c r="E30" s="49">
        <v>-0.05520781</v>
      </c>
      <c r="F30" s="49">
        <v>0.243041</v>
      </c>
      <c r="G30" s="49">
        <v>0.01778408</v>
      </c>
    </row>
    <row r="31" spans="1:7" ht="12.75">
      <c r="A31" t="s">
        <v>39</v>
      </c>
      <c r="B31" s="49">
        <v>-0.02440343</v>
      </c>
      <c r="C31" s="49">
        <v>-0.04614385</v>
      </c>
      <c r="D31" s="49">
        <v>-0.02577292</v>
      </c>
      <c r="E31" s="49">
        <v>-0.03747519</v>
      </c>
      <c r="F31" s="49">
        <v>-0.02029808</v>
      </c>
      <c r="G31" s="49">
        <v>-0.03256151</v>
      </c>
    </row>
    <row r="32" spans="1:7" ht="12.75">
      <c r="A32" t="s">
        <v>40</v>
      </c>
      <c r="B32" s="49">
        <v>0.05959304</v>
      </c>
      <c r="C32" s="49">
        <v>0.01289306</v>
      </c>
      <c r="D32" s="49">
        <v>-0.009015821</v>
      </c>
      <c r="E32" s="49">
        <v>-0.008183033</v>
      </c>
      <c r="F32" s="49">
        <v>0.0566255</v>
      </c>
      <c r="G32" s="49">
        <v>0.01513422</v>
      </c>
    </row>
    <row r="33" spans="1:7" ht="12.75">
      <c r="A33" t="s">
        <v>41</v>
      </c>
      <c r="B33" s="49">
        <v>0.1532671</v>
      </c>
      <c r="C33" s="49">
        <v>0.0886607</v>
      </c>
      <c r="D33" s="49">
        <v>0.07586415</v>
      </c>
      <c r="E33" s="49">
        <v>0.1046732</v>
      </c>
      <c r="F33" s="49">
        <v>0.09988238</v>
      </c>
      <c r="G33" s="49">
        <v>0.1002862</v>
      </c>
    </row>
    <row r="34" spans="1:7" ht="12.75">
      <c r="A34" t="s">
        <v>42</v>
      </c>
      <c r="B34" s="49">
        <v>-0.02758964</v>
      </c>
      <c r="C34" s="49">
        <v>-0.01270628</v>
      </c>
      <c r="D34" s="49">
        <v>-0.001463508</v>
      </c>
      <c r="E34" s="49">
        <v>0.003497824</v>
      </c>
      <c r="F34" s="49">
        <v>-0.02211154</v>
      </c>
      <c r="G34" s="49">
        <v>-0.009551902</v>
      </c>
    </row>
    <row r="35" spans="1:7" ht="12.75">
      <c r="A35" t="s">
        <v>43</v>
      </c>
      <c r="B35" s="49">
        <v>-0.007324178</v>
      </c>
      <c r="C35" s="49">
        <v>-0.003091928</v>
      </c>
      <c r="D35" s="49">
        <v>-0.001582437</v>
      </c>
      <c r="E35" s="49">
        <v>-0.003139019</v>
      </c>
      <c r="F35" s="49">
        <v>0.0004310178</v>
      </c>
      <c r="G35" s="49">
        <v>-0.002882708</v>
      </c>
    </row>
    <row r="36" spans="1:6" ht="12.75">
      <c r="A36" t="s">
        <v>44</v>
      </c>
      <c r="B36" s="49">
        <v>21.0083</v>
      </c>
      <c r="C36" s="49">
        <v>21.00525</v>
      </c>
      <c r="D36" s="49">
        <v>21.0144</v>
      </c>
      <c r="E36" s="49">
        <v>21.01135</v>
      </c>
      <c r="F36" s="49">
        <v>21.02051</v>
      </c>
    </row>
    <row r="37" spans="1:6" ht="12.75">
      <c r="A37" t="s">
        <v>45</v>
      </c>
      <c r="B37" s="49">
        <v>0.2690633</v>
      </c>
      <c r="C37" s="49">
        <v>0.2456665</v>
      </c>
      <c r="D37" s="49">
        <v>0.2385457</v>
      </c>
      <c r="E37" s="49">
        <v>0.2324422</v>
      </c>
      <c r="F37" s="49">
        <v>0.2309163</v>
      </c>
    </row>
    <row r="38" spans="1:7" ht="12.75">
      <c r="A38" t="s">
        <v>55</v>
      </c>
      <c r="B38" s="49">
        <v>9.490206E-05</v>
      </c>
      <c r="C38" s="49">
        <v>-4.930143E-05</v>
      </c>
      <c r="D38" s="49">
        <v>-4.017019E-05</v>
      </c>
      <c r="E38" s="49">
        <v>-8.704264E-05</v>
      </c>
      <c r="F38" s="49">
        <v>0.0002165829</v>
      </c>
      <c r="G38" s="49">
        <v>0.0003054835</v>
      </c>
    </row>
    <row r="39" spans="1:7" ht="12.75">
      <c r="A39" t="s">
        <v>56</v>
      </c>
      <c r="B39" s="49">
        <v>0.0002385746</v>
      </c>
      <c r="C39" s="49">
        <v>-3.332419E-05</v>
      </c>
      <c r="D39" s="49">
        <v>-0.0001726757</v>
      </c>
      <c r="E39" s="49">
        <v>-1.483558E-05</v>
      </c>
      <c r="F39" s="49">
        <v>0.0001406013</v>
      </c>
      <c r="G39" s="49">
        <v>0.001055604</v>
      </c>
    </row>
    <row r="40" spans="2:5" ht="12.75">
      <c r="B40" t="s">
        <v>46</v>
      </c>
      <c r="C40" t="s">
        <v>47</v>
      </c>
      <c r="D40" t="s">
        <v>48</v>
      </c>
      <c r="E40">
        <v>3.116506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9.490205499855881E-05</v>
      </c>
      <c r="C50">
        <f>-0.017/(C7*C7+C22*C22)*(C21*C22+C6*C7)</f>
        <v>-4.9301428043813455E-05</v>
      </c>
      <c r="D50">
        <f>-0.017/(D7*D7+D22*D22)*(D21*D22+D6*D7)</f>
        <v>-4.017019661642624E-05</v>
      </c>
      <c r="E50">
        <f>-0.017/(E7*E7+E22*E22)*(E21*E22+E6*E7)</f>
        <v>-8.704263427129926E-05</v>
      </c>
      <c r="F50">
        <f>-0.017/(F7*F7+F22*F22)*(F21*F22+F6*F7)</f>
        <v>0.0002165829771687071</v>
      </c>
      <c r="G50">
        <f>(B50*B$4+C50*C$4+D50*D$4+E50*E$4+F50*F$4)/SUM(B$4:F$4)</f>
        <v>1.6234443737713825E-07</v>
      </c>
    </row>
    <row r="51" spans="1:7" ht="12.75">
      <c r="A51" t="s">
        <v>59</v>
      </c>
      <c r="B51">
        <f>-0.017/(B7*B7+B22*B22)*(B21*B7-B6*B22)</f>
        <v>0.00023857452777538158</v>
      </c>
      <c r="C51">
        <f>-0.017/(C7*C7+C22*C22)*(C21*C7-C6*C22)</f>
        <v>-3.332418888094074E-05</v>
      </c>
      <c r="D51">
        <f>-0.017/(D7*D7+D22*D22)*(D21*D7-D6*D22)</f>
        <v>-0.00017267577354599327</v>
      </c>
      <c r="E51">
        <f>-0.017/(E7*E7+E22*E22)*(E21*E7-E6*E22)</f>
        <v>-1.483557816881348E-05</v>
      </c>
      <c r="F51">
        <f>-0.017/(F7*F7+F22*F22)*(F21*F7-F6*F22)</f>
        <v>0.0001406013020275588</v>
      </c>
      <c r="G51">
        <f>(B51*B$4+C51*C$4+D51*D$4+E51*E$4+F51*F$4)/SUM(B$4:F$4)</f>
        <v>1.6055724628577467E-07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10000.14852317595</v>
      </c>
      <c r="C62">
        <f>C7+(2/0.017)*(C8*C50-C23*C51)</f>
        <v>9999.985748624591</v>
      </c>
      <c r="D62">
        <f>D7+(2/0.017)*(D8*D50-D23*D51)</f>
        <v>9999.929556097926</v>
      </c>
      <c r="E62">
        <f>E7+(2/0.017)*(E8*E50-E23*E51)</f>
        <v>9999.979180883809</v>
      </c>
      <c r="F62">
        <f>F7+(2/0.017)*(F8*F50-F23*F51)</f>
        <v>9999.953913031937</v>
      </c>
    </row>
    <row r="63" spans="1:6" ht="12.75">
      <c r="A63" t="s">
        <v>67</v>
      </c>
      <c r="B63">
        <f>B8+(3/0.017)*(B9*B50-B24*B51)</f>
        <v>0.08026900357777353</v>
      </c>
      <c r="C63">
        <f>C8+(3/0.017)*(C9*C50-C24*C51)</f>
        <v>-0.2986540853876097</v>
      </c>
      <c r="D63">
        <f>D8+(3/0.017)*(D9*D50-D24*D51)</f>
        <v>-1.5860560328354767</v>
      </c>
      <c r="E63">
        <f>E8+(3/0.017)*(E9*E50-E24*E51)</f>
        <v>1.43517801945338</v>
      </c>
      <c r="F63">
        <f>F8+(3/0.017)*(F9*F50-F24*F51)</f>
        <v>-1.5925835598430138</v>
      </c>
    </row>
    <row r="64" spans="1:6" ht="12.75">
      <c r="A64" t="s">
        <v>68</v>
      </c>
      <c r="B64">
        <f>B9+(4/0.017)*(B10*B50-B25*B51)</f>
        <v>1.1508612282774338</v>
      </c>
      <c r="C64">
        <f>C9+(4/0.017)*(C10*C50-C25*C51)</f>
        <v>-0.06306914988637226</v>
      </c>
      <c r="D64">
        <f>D9+(4/0.017)*(D10*D50-D25*D51)</f>
        <v>0.26999810100900173</v>
      </c>
      <c r="E64">
        <f>E9+(4/0.017)*(E10*E50-E25*E51)</f>
        <v>0.6698079457496893</v>
      </c>
      <c r="F64">
        <f>F9+(4/0.017)*(F10*F50-F25*F51)</f>
        <v>-0.6229384701652156</v>
      </c>
    </row>
    <row r="65" spans="1:6" ht="12.75">
      <c r="A65" t="s">
        <v>69</v>
      </c>
      <c r="B65">
        <f>B10+(5/0.017)*(B11*B50-B26*B51)</f>
        <v>0.167061959872944</v>
      </c>
      <c r="C65">
        <f>C10+(5/0.017)*(C11*C50-C26*C51)</f>
        <v>0.0836216814133996</v>
      </c>
      <c r="D65">
        <f>D10+(5/0.017)*(D11*D50-D26*D51)</f>
        <v>0.07890845614549043</v>
      </c>
      <c r="E65">
        <f>E10+(5/0.017)*(E11*E50-E26*E51)</f>
        <v>-0.6949889518860685</v>
      </c>
      <c r="F65">
        <f>F10+(5/0.017)*(F11*F50-F26*F51)</f>
        <v>-0.6599067631351804</v>
      </c>
    </row>
    <row r="66" spans="1:6" ht="12.75">
      <c r="A66" t="s">
        <v>70</v>
      </c>
      <c r="B66">
        <f>B11+(6/0.017)*(B12*B50-B27*B51)</f>
        <v>2.2047694774824</v>
      </c>
      <c r="C66">
        <f>C11+(6/0.017)*(C12*C50-C27*C51)</f>
        <v>0.4557012813486762</v>
      </c>
      <c r="D66">
        <f>D11+(6/0.017)*(D12*D50-D27*D51)</f>
        <v>0.749357414742273</v>
      </c>
      <c r="E66">
        <f>E11+(6/0.017)*(E12*E50-E27*E51)</f>
        <v>0.22700189570492954</v>
      </c>
      <c r="F66">
        <f>F11+(6/0.017)*(F12*F50-F27*F51)</f>
        <v>12.769444239638078</v>
      </c>
    </row>
    <row r="67" spans="1:6" ht="12.75">
      <c r="A67" t="s">
        <v>71</v>
      </c>
      <c r="B67">
        <f>B12+(7/0.017)*(B13*B50-B28*B51)</f>
        <v>0.1621822483408707</v>
      </c>
      <c r="C67">
        <f>C12+(7/0.017)*(C13*C50-C28*C51)</f>
        <v>-0.20630323857831945</v>
      </c>
      <c r="D67">
        <f>D12+(7/0.017)*(D13*D50-D28*D51)</f>
        <v>0.006068607857682297</v>
      </c>
      <c r="E67">
        <f>E12+(7/0.017)*(E13*E50-E28*E51)</f>
        <v>0.15198545174381245</v>
      </c>
      <c r="F67">
        <f>F12+(7/0.017)*(F13*F50-F28*F51)</f>
        <v>0.1283692415089839</v>
      </c>
    </row>
    <row r="68" spans="1:6" ht="12.75">
      <c r="A68" t="s">
        <v>72</v>
      </c>
      <c r="B68">
        <f>B13+(8/0.017)*(B14*B50-B29*B51)</f>
        <v>-0.10522431754236403</v>
      </c>
      <c r="C68">
        <f>C13+(8/0.017)*(C14*C50-C29*C51)</f>
        <v>-0.07692808757397773</v>
      </c>
      <c r="D68">
        <f>D13+(8/0.017)*(D14*D50-D29*D51)</f>
        <v>0.03073784701509063</v>
      </c>
      <c r="E68">
        <f>E13+(8/0.017)*(E14*E50-E29*E51)</f>
        <v>0.17355859084070344</v>
      </c>
      <c r="F68">
        <f>F13+(8/0.017)*(F14*F50-F29*F51)</f>
        <v>0.030840761705719165</v>
      </c>
    </row>
    <row r="69" spans="1:6" ht="12.75">
      <c r="A69" t="s">
        <v>73</v>
      </c>
      <c r="B69">
        <f>B14+(9/0.017)*(B15*B50-B30*B51)</f>
        <v>0.018457211098656508</v>
      </c>
      <c r="C69">
        <f>C14+(9/0.017)*(C15*C50-C30*C51)</f>
        <v>-0.03932968656391507</v>
      </c>
      <c r="D69">
        <f>D14+(9/0.017)*(D15*D50-D30*D51)</f>
        <v>-0.019574233349272472</v>
      </c>
      <c r="E69">
        <f>E14+(9/0.017)*(E15*E50-E30*E51)</f>
        <v>-0.08249833337004192</v>
      </c>
      <c r="F69">
        <f>F14+(9/0.017)*(F15*F50-F30*F51)</f>
        <v>0.10383033384262312</v>
      </c>
    </row>
    <row r="70" spans="1:6" ht="12.75">
      <c r="A70" t="s">
        <v>74</v>
      </c>
      <c r="B70">
        <f>B15+(10/0.017)*(B16*B50-B31*B51)</f>
        <v>-0.4507670227306199</v>
      </c>
      <c r="C70">
        <f>C15+(10/0.017)*(C16*C50-C31*C51)</f>
        <v>-0.15147901865947463</v>
      </c>
      <c r="D70">
        <f>D15+(10/0.017)*(D16*D50-D31*D51)</f>
        <v>-0.08505994624045592</v>
      </c>
      <c r="E70">
        <f>E15+(10/0.017)*(E16*E50-E31*E51)</f>
        <v>-0.08755419577434072</v>
      </c>
      <c r="F70">
        <f>F15+(10/0.017)*(F16*F50-F31*F51)</f>
        <v>-0.3308568885527472</v>
      </c>
    </row>
    <row r="71" spans="1:6" ht="12.75">
      <c r="A71" t="s">
        <v>75</v>
      </c>
      <c r="B71">
        <f>B16+(11/0.017)*(B17*B50-B32*B51)</f>
        <v>-4.205524247504443E-05</v>
      </c>
      <c r="C71">
        <f>C16+(11/0.017)*(C17*C50-C32*C51)</f>
        <v>0.008215850332091506</v>
      </c>
      <c r="D71">
        <f>D16+(11/0.017)*(D17*D50-D32*D51)</f>
        <v>0.024602083201845162</v>
      </c>
      <c r="E71">
        <f>E16+(11/0.017)*(E17*E50-E32*E51)</f>
        <v>0.005106134442302792</v>
      </c>
      <c r="F71">
        <f>F16+(11/0.017)*(F17*F50-F32*F51)</f>
        <v>-0.011047272602077413</v>
      </c>
    </row>
    <row r="72" spans="1:6" ht="12.75">
      <c r="A72" t="s">
        <v>76</v>
      </c>
      <c r="B72">
        <f>B17+(12/0.017)*(B18*B50-B33*B51)</f>
        <v>-0.07462769872971936</v>
      </c>
      <c r="C72">
        <f>C17+(12/0.017)*(C18*C50-C33*C51)</f>
        <v>-0.032553323971459366</v>
      </c>
      <c r="D72">
        <f>D17+(12/0.017)*(D18*D50-D33*D51)</f>
        <v>-0.03136543570585501</v>
      </c>
      <c r="E72">
        <f>E17+(12/0.017)*(E18*E50-E33*E51)</f>
        <v>-0.04753269215432048</v>
      </c>
      <c r="F72">
        <f>F17+(12/0.017)*(F18*F50-F33*F51)</f>
        <v>-0.04666926882600145</v>
      </c>
    </row>
    <row r="73" spans="1:6" ht="12.75">
      <c r="A73" t="s">
        <v>77</v>
      </c>
      <c r="B73">
        <f>B18+(13/0.017)*(B19*B50-B34*B51)</f>
        <v>0.022417702937337997</v>
      </c>
      <c r="C73">
        <f>C18+(13/0.017)*(C19*C50-C34*C51)</f>
        <v>0.02964709901049281</v>
      </c>
      <c r="D73">
        <f>D18+(13/0.017)*(D19*D50-D34*D51)</f>
        <v>0.03263719278533294</v>
      </c>
      <c r="E73">
        <f>E18+(13/0.017)*(E19*E50-E34*E51)</f>
        <v>0.03594625167844554</v>
      </c>
      <c r="F73">
        <f>F18+(13/0.017)*(F19*F50-F34*F51)</f>
        <v>-0.0008090007415379082</v>
      </c>
    </row>
    <row r="74" spans="1:6" ht="12.75">
      <c r="A74" t="s">
        <v>78</v>
      </c>
      <c r="B74">
        <f>B19+(14/0.017)*(B20*B50-B35*B51)</f>
        <v>-0.20850818555978712</v>
      </c>
      <c r="C74">
        <f>C19+(14/0.017)*(C20*C50-C35*C51)</f>
        <v>-0.19540158071875047</v>
      </c>
      <c r="D74">
        <f>D19+(14/0.017)*(D20*D50-D35*D51)</f>
        <v>-0.20336486950026006</v>
      </c>
      <c r="E74">
        <f>E19+(14/0.017)*(E20*E50-E35*E51)</f>
        <v>-0.2038580934340205</v>
      </c>
      <c r="F74">
        <f>F19+(14/0.017)*(F20*F50-F35*F51)</f>
        <v>-0.16138263313486226</v>
      </c>
    </row>
    <row r="75" spans="1:6" ht="12.75">
      <c r="A75" t="s">
        <v>79</v>
      </c>
      <c r="B75" s="49">
        <f>B20</f>
        <v>0.001627673</v>
      </c>
      <c r="C75" s="49">
        <f>C20</f>
        <v>-0.00279727</v>
      </c>
      <c r="D75" s="49">
        <f>D20</f>
        <v>-0.004699287</v>
      </c>
      <c r="E75" s="49">
        <f>E20</f>
        <v>-0.001835291</v>
      </c>
      <c r="F75" s="49">
        <f>F20</f>
        <v>0.001801243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116.1923703438853</v>
      </c>
      <c r="C82">
        <f>C22+(2/0.017)*(C8*C51+C23*C50)</f>
        <v>58.95609195812917</v>
      </c>
      <c r="D82">
        <f>D22+(2/0.017)*(D8*D51+D23*D50)</f>
        <v>-15.26396320512131</v>
      </c>
      <c r="E82">
        <f>E22+(2/0.017)*(E8*E51+E23*E50)</f>
        <v>-41.059754770881284</v>
      </c>
      <c r="F82">
        <f>F22+(2/0.017)*(F8*F51+F23*F50)</f>
        <v>-132.86357703242058</v>
      </c>
    </row>
    <row r="83" spans="1:6" ht="12.75">
      <c r="A83" t="s">
        <v>82</v>
      </c>
      <c r="B83">
        <f>B23+(3/0.017)*(B9*B51+B24*B50)</f>
        <v>-5.144739793872023</v>
      </c>
      <c r="C83">
        <f>C23+(3/0.017)*(C9*C51+C24*C50)</f>
        <v>-4.050741937974528</v>
      </c>
      <c r="D83">
        <f>D23+(3/0.017)*(D9*D51+D24*D50)</f>
        <v>-3.8217178440522406</v>
      </c>
      <c r="E83">
        <f>E23+(3/0.017)*(E9*E51+E24*E50)</f>
        <v>-3.393572408859229</v>
      </c>
      <c r="F83">
        <f>F23+(3/0.017)*(F9*F51+F24*F50)</f>
        <v>0.45826114223909076</v>
      </c>
    </row>
    <row r="84" spans="1:6" ht="12.75">
      <c r="A84" t="s">
        <v>83</v>
      </c>
      <c r="B84">
        <f>B24+(4/0.017)*(B10*B51+B25*B50)</f>
        <v>2.2325603052758045</v>
      </c>
      <c r="C84">
        <f>C24+(4/0.017)*(C10*C51+C25*C50)</f>
        <v>-1.52932399520135</v>
      </c>
      <c r="D84">
        <f>D24+(4/0.017)*(D10*D51+D25*D50)</f>
        <v>-1.6031605687129495</v>
      </c>
      <c r="E84">
        <f>E24+(4/0.017)*(E10*E51+E25*E50)</f>
        <v>-1.8713134242981642</v>
      </c>
      <c r="F84">
        <f>F24+(4/0.017)*(F10*F51+F25*F50)</f>
        <v>1.2402541543432948</v>
      </c>
    </row>
    <row r="85" spans="1:6" ht="12.75">
      <c r="A85" t="s">
        <v>84</v>
      </c>
      <c r="B85">
        <f>B25+(5/0.017)*(B11*B51+B26*B50)</f>
        <v>-0.1529998167566482</v>
      </c>
      <c r="C85">
        <f>C25+(5/0.017)*(C11*C51+C26*C50)</f>
        <v>-0.14468760862693225</v>
      </c>
      <c r="D85">
        <f>D25+(5/0.017)*(D11*D51+D26*D50)</f>
        <v>-0.04241983865835987</v>
      </c>
      <c r="E85">
        <f>E25+(5/0.017)*(E11*E51+E26*E50)</f>
        <v>0.709107598610516</v>
      </c>
      <c r="F85">
        <f>F25+(5/0.017)*(F11*F51+F26*F50)</f>
        <v>-1.057238835385912</v>
      </c>
    </row>
    <row r="86" spans="1:6" ht="12.75">
      <c r="A86" t="s">
        <v>85</v>
      </c>
      <c r="B86">
        <f>B26+(6/0.017)*(B12*B51+B27*B50)</f>
        <v>-0.231891193952521</v>
      </c>
      <c r="C86">
        <f>C26+(6/0.017)*(C12*C51+C27*C50)</f>
        <v>0.5352971908088694</v>
      </c>
      <c r="D86">
        <f>D26+(6/0.017)*(D12*D51+D27*D50)</f>
        <v>-0.009921684765313939</v>
      </c>
      <c r="E86">
        <f>E26+(6/0.017)*(E12*E51+E27*E50)</f>
        <v>0.2796207952930317</v>
      </c>
      <c r="F86">
        <f>F26+(6/0.017)*(F12*F51+F27*F50)</f>
        <v>0.5659526388101813</v>
      </c>
    </row>
    <row r="87" spans="1:6" ht="12.75">
      <c r="A87" t="s">
        <v>86</v>
      </c>
      <c r="B87">
        <f>B27+(7/0.017)*(B13*B51+B28*B50)</f>
        <v>-0.1627643061293176</v>
      </c>
      <c r="C87">
        <f>C27+(7/0.017)*(C13*C51+C28*C50)</f>
        <v>-0.2251025498392398</v>
      </c>
      <c r="D87">
        <f>D27+(7/0.017)*(D13*D51+D28*D50)</f>
        <v>-0.01040735032151245</v>
      </c>
      <c r="E87">
        <f>E27+(7/0.017)*(E13*E51+E28*E50)</f>
        <v>-0.040969944888965396</v>
      </c>
      <c r="F87">
        <f>F27+(7/0.017)*(F13*F51+F28*F50)</f>
        <v>-0.10228556871172469</v>
      </c>
    </row>
    <row r="88" spans="1:6" ht="12.75">
      <c r="A88" t="s">
        <v>87</v>
      </c>
      <c r="B88">
        <f>B28+(8/0.017)*(B14*B51+B29*B50)</f>
        <v>0.29587131652313564</v>
      </c>
      <c r="C88">
        <f>C28+(8/0.017)*(C14*C51+C29*C50)</f>
        <v>-0.17316070424780322</v>
      </c>
      <c r="D88">
        <f>D28+(8/0.017)*(D14*D51+D29*D50)</f>
        <v>-0.2086540662669272</v>
      </c>
      <c r="E88">
        <f>E28+(8/0.017)*(E14*E51+E29*E50)</f>
        <v>-0.3116904196104024</v>
      </c>
      <c r="F88">
        <f>F28+(8/0.017)*(F14*F51+F29*F50)</f>
        <v>0.4702144271697633</v>
      </c>
    </row>
    <row r="89" spans="1:6" ht="12.75">
      <c r="A89" t="s">
        <v>88</v>
      </c>
      <c r="B89">
        <f>B29+(9/0.017)*(B15*B51+B30*B50)</f>
        <v>0.012560229788088344</v>
      </c>
      <c r="C89">
        <f>C29+(9/0.017)*(C15*C51+C30*C50)</f>
        <v>-0.06914915065516193</v>
      </c>
      <c r="D89">
        <f>D29+(9/0.017)*(D15*D51+D30*D50)</f>
        <v>-0.046239619979414955</v>
      </c>
      <c r="E89">
        <f>E29+(9/0.017)*(E15*E51+E30*E50)</f>
        <v>-0.06046693837569035</v>
      </c>
      <c r="F89">
        <f>F29+(9/0.017)*(F15*F51+F30*F50)</f>
        <v>-0.07845875742775688</v>
      </c>
    </row>
    <row r="90" spans="1:6" ht="12.75">
      <c r="A90" t="s">
        <v>89</v>
      </c>
      <c r="B90">
        <f>B30+(10/0.017)*(B16*B51+B31*B50)</f>
        <v>-0.049300242813586526</v>
      </c>
      <c r="C90">
        <f>C30+(10/0.017)*(C16*C51+C31*C50)</f>
        <v>0.04340292824257692</v>
      </c>
      <c r="D90">
        <f>D30+(10/0.017)*(D16*D51+D31*D50)</f>
        <v>-0.019773657245078482</v>
      </c>
      <c r="E90">
        <f>E30+(10/0.017)*(E16*E51+E31*E50)</f>
        <v>-0.05331104086119893</v>
      </c>
      <c r="F90">
        <f>F30+(10/0.017)*(F16*F51+F31*F50)</f>
        <v>0.24043520548960248</v>
      </c>
    </row>
    <row r="91" spans="1:6" ht="12.75">
      <c r="A91" t="s">
        <v>90</v>
      </c>
      <c r="B91">
        <f>B31+(11/0.017)*(B17*B51+B32*B50)</f>
        <v>-0.028617337532668975</v>
      </c>
      <c r="C91">
        <f>C31+(11/0.017)*(C17*C51+C32*C50)</f>
        <v>-0.045825203615760285</v>
      </c>
      <c r="D91">
        <f>D31+(11/0.017)*(D17*D51+D32*D50)</f>
        <v>-0.021085122188358417</v>
      </c>
      <c r="E91">
        <f>E31+(11/0.017)*(E17*E51+E32*E50)</f>
        <v>-0.03656066656318827</v>
      </c>
      <c r="F91">
        <f>F31+(11/0.017)*(F17*F51+F32*F50)</f>
        <v>-0.016034516942540468</v>
      </c>
    </row>
    <row r="92" spans="1:6" ht="12.75">
      <c r="A92" t="s">
        <v>91</v>
      </c>
      <c r="B92">
        <f>B32+(12/0.017)*(B18*B51+B33*B50)</f>
        <v>0.07535539763639905</v>
      </c>
      <c r="C92">
        <f>C32+(12/0.017)*(C18*C51+C33*C50)</f>
        <v>0.009275889814348837</v>
      </c>
      <c r="D92">
        <f>D32+(12/0.017)*(D18*D51+D33*D50)</f>
        <v>-0.014407460886783059</v>
      </c>
      <c r="E92">
        <f>E32+(12/0.017)*(E18*E51+E33*E50)</f>
        <v>-0.01484820481321424</v>
      </c>
      <c r="F92">
        <f>F32+(12/0.017)*(F18*F51+F33*F50)</f>
        <v>0.07423670013987085</v>
      </c>
    </row>
    <row r="93" spans="1:6" ht="12.75">
      <c r="A93" t="s">
        <v>92</v>
      </c>
      <c r="B93">
        <f>B33+(13/0.017)*(B19*B51+B34*B50)</f>
        <v>0.11293902435089578</v>
      </c>
      <c r="C93">
        <f>C33+(13/0.017)*(C19*C51+C34*C50)</f>
        <v>0.09411993069011676</v>
      </c>
      <c r="D93">
        <f>D33+(13/0.017)*(D19*D51+D34*D50)</f>
        <v>0.10275347433343343</v>
      </c>
      <c r="E93">
        <f>E33+(13/0.017)*(E19*E51+E34*E50)</f>
        <v>0.10675417548834404</v>
      </c>
      <c r="F93">
        <f>F33+(13/0.017)*(F19*F51+F34*F50)</f>
        <v>0.07883939773339275</v>
      </c>
    </row>
    <row r="94" spans="1:6" ht="12.75">
      <c r="A94" t="s">
        <v>93</v>
      </c>
      <c r="B94">
        <f>B34+(14/0.017)*(B20*B51+B35*B50)</f>
        <v>-0.027842264421434407</v>
      </c>
      <c r="C94">
        <f>C34+(14/0.017)*(C20*C51+C35*C50)</f>
        <v>-0.01250397734853206</v>
      </c>
      <c r="D94">
        <f>D34+(14/0.017)*(D20*D51+D35*D50)</f>
        <v>-0.0007429034396659808</v>
      </c>
      <c r="E94">
        <f>E34+(14/0.017)*(E20*E51+E35*E50)</f>
        <v>0.0037452584236664418</v>
      </c>
      <c r="F94">
        <f>F34+(14/0.017)*(F20*F51+F35*F50)</f>
        <v>-0.021826097928725512</v>
      </c>
    </row>
    <row r="95" spans="1:6" ht="12.75">
      <c r="A95" t="s">
        <v>94</v>
      </c>
      <c r="B95" s="49">
        <f>B35</f>
        <v>-0.007324178</v>
      </c>
      <c r="C95" s="49">
        <f>C35</f>
        <v>-0.003091928</v>
      </c>
      <c r="D95" s="49">
        <f>D35</f>
        <v>-0.001582437</v>
      </c>
      <c r="E95" s="49">
        <f>E35</f>
        <v>-0.003139019</v>
      </c>
      <c r="F95" s="49">
        <f>F35</f>
        <v>0.0004310178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0.08026781141474573</v>
      </c>
      <c r="C103">
        <f>C63*10000/C62</f>
        <v>-0.2986545110113651</v>
      </c>
      <c r="D103">
        <f>D63*10000/D62</f>
        <v>-1.5860672057117688</v>
      </c>
      <c r="E103">
        <f>E63*10000/E62</f>
        <v>1.4351810073733948</v>
      </c>
      <c r="F103">
        <f>F63*10000/F62</f>
        <v>-1.5925908996116065</v>
      </c>
      <c r="G103">
        <f>AVERAGE(C103:E103)</f>
        <v>-0.14984690311657975</v>
      </c>
      <c r="H103">
        <f>STDEV(C103:E103)</f>
        <v>1.5161111335891904</v>
      </c>
      <c r="I103">
        <f>(B103*B4+C103*C4+D103*D4+E103*E4+F103*F4)/SUM(B4:F4)</f>
        <v>-0.3088536140727145</v>
      </c>
      <c r="K103">
        <f>(LN(H103)+LN(H123))/2-LN(K114*K115^3)</f>
        <v>-4.219418435744656</v>
      </c>
    </row>
    <row r="104" spans="1:11" ht="12.75">
      <c r="A104" t="s">
        <v>68</v>
      </c>
      <c r="B104">
        <f>B64*10000/B62</f>
        <v>1.1508441355748298</v>
      </c>
      <c r="C104">
        <f>C64*10000/C62</f>
        <v>-0.06306923976871352</v>
      </c>
      <c r="D104">
        <f>D64*10000/D62</f>
        <v>0.2700000029943788</v>
      </c>
      <c r="E104">
        <f>E64*10000/E62</f>
        <v>0.6698093402335373</v>
      </c>
      <c r="F104">
        <f>F64*10000/F62</f>
        <v>-0.6229413411129849</v>
      </c>
      <c r="G104">
        <f>AVERAGE(C104:E104)</f>
        <v>0.29224670115306756</v>
      </c>
      <c r="H104">
        <f>STDEV(C104:E104)</f>
        <v>0.36694541820378646</v>
      </c>
      <c r="I104">
        <f>(B104*B4+C104*C4+D104*D4+E104*E4+F104*F4)/SUM(B4:F4)</f>
        <v>0.2943207476241527</v>
      </c>
      <c r="K104">
        <f>(LN(H104)+LN(H124))/2-LN(K114*K115^4)</f>
        <v>-4.646019737393402</v>
      </c>
    </row>
    <row r="105" spans="1:11" ht="12.75">
      <c r="A105" t="s">
        <v>69</v>
      </c>
      <c r="B105">
        <f>B65*10000/B62</f>
        <v>0.16705947865250978</v>
      </c>
      <c r="C105">
        <f>C65*10000/C62</f>
        <v>0.08362180058596685</v>
      </c>
      <c r="D105">
        <f>D65*10000/D62</f>
        <v>0.07890901201136191</v>
      </c>
      <c r="E105">
        <f>E65*10000/E62</f>
        <v>-0.6949903987946549</v>
      </c>
      <c r="F105">
        <f>F65*10000/F62</f>
        <v>-0.6599098044593886</v>
      </c>
      <c r="G105">
        <f>AVERAGE(C105:E105)</f>
        <v>-0.177486528732442</v>
      </c>
      <c r="H105">
        <f>STDEV(C105:E105)</f>
        <v>0.44817769270799607</v>
      </c>
      <c r="I105">
        <f>(B105*B4+C105*C4+D105*D4+E105*E4+F105*F4)/SUM(B4:F4)</f>
        <v>-0.19210380395452573</v>
      </c>
      <c r="K105">
        <f>(LN(H105)+LN(H125))/2-LN(K114*K115^5)</f>
        <v>-3.47874536898847</v>
      </c>
    </row>
    <row r="106" spans="1:11" ht="12.75">
      <c r="A106" t="s">
        <v>70</v>
      </c>
      <c r="B106">
        <f>B66*10000/B62</f>
        <v>2.2047367320322424</v>
      </c>
      <c r="C106">
        <f>C66*10000/C62</f>
        <v>0.4557019307866052</v>
      </c>
      <c r="D106">
        <f>D66*10000/D62</f>
        <v>0.7493626935454931</v>
      </c>
      <c r="E106">
        <f>E66*10000/E62</f>
        <v>0.22700236830379766</v>
      </c>
      <c r="F106">
        <f>F66*10000/F62</f>
        <v>12.769503090406188</v>
      </c>
      <c r="G106">
        <f>AVERAGE(C106:E106)</f>
        <v>0.47735566421196535</v>
      </c>
      <c r="H106">
        <f>STDEV(C106:E106)</f>
        <v>0.26185251664838904</v>
      </c>
      <c r="I106">
        <f>(B106*B4+C106*C4+D106*D4+E106*E4+F106*F4)/SUM(B4:F4)</f>
        <v>2.3679813730624613</v>
      </c>
      <c r="K106">
        <f>(LN(H106)+LN(H126))/2-LN(K114*K115^6)</f>
        <v>-3.4241343409827234</v>
      </c>
    </row>
    <row r="107" spans="1:11" ht="12.75">
      <c r="A107" t="s">
        <v>71</v>
      </c>
      <c r="B107">
        <f>B67*10000/B62</f>
        <v>0.1621798395943855</v>
      </c>
      <c r="C107">
        <f>C67*10000/C62</f>
        <v>-0.20630353258922857</v>
      </c>
      <c r="D107">
        <f>D67*10000/D62</f>
        <v>0.00606865060762521</v>
      </c>
      <c r="E107">
        <f>E67*10000/E62</f>
        <v>0.15198576816474912</v>
      </c>
      <c r="F107">
        <f>F67*10000/F62</f>
        <v>0.12836983312662384</v>
      </c>
      <c r="G107">
        <f>AVERAGE(C107:E107)</f>
        <v>-0.01608303793895141</v>
      </c>
      <c r="H107">
        <f>STDEV(C107:E107)</f>
        <v>0.1801688894837063</v>
      </c>
      <c r="I107">
        <f>(B107*B4+C107*C4+D107*D4+E107*E4+F107*F4)/SUM(B4:F4)</f>
        <v>0.028995106969704948</v>
      </c>
      <c r="K107">
        <f>(LN(H107)+LN(H127))/2-LN(K114*K115^7)</f>
        <v>-3.4467022858238856</v>
      </c>
    </row>
    <row r="108" spans="1:9" ht="12.75">
      <c r="A108" t="s">
        <v>72</v>
      </c>
      <c r="B108">
        <f>B68*10000/B62</f>
        <v>-0.10522275474059238</v>
      </c>
      <c r="C108">
        <f>C68*10000/C62</f>
        <v>-0.07692819720723953</v>
      </c>
      <c r="D108">
        <f>D68*10000/D62</f>
        <v>0.030738063546004467</v>
      </c>
      <c r="E108">
        <f>E68*10000/E62</f>
        <v>0.17355895217510256</v>
      </c>
      <c r="F108">
        <f>F68*10000/F62</f>
        <v>0.030840903842094206</v>
      </c>
      <c r="G108">
        <f>AVERAGE(C108:E108)</f>
        <v>0.04245627283795583</v>
      </c>
      <c r="H108">
        <f>STDEV(C108:E108)</f>
        <v>0.12565405016624184</v>
      </c>
      <c r="I108">
        <f>(B108*B4+C108*C4+D108*D4+E108*E4+F108*F4)/SUM(B4:F4)</f>
        <v>0.019551781772635248</v>
      </c>
    </row>
    <row r="109" spans="1:9" ht="12.75">
      <c r="A109" t="s">
        <v>73</v>
      </c>
      <c r="B109">
        <f>B69*10000/B62</f>
        <v>0.01845693697036679</v>
      </c>
      <c r="C109">
        <f>C69*10000/C62</f>
        <v>-0.03932974261420775</v>
      </c>
      <c r="D109">
        <f>D69*10000/D62</f>
        <v>-0.019574371238781543</v>
      </c>
      <c r="E109">
        <f>E69*10000/E62</f>
        <v>-0.0824985051246383</v>
      </c>
      <c r="F109">
        <f>F69*10000/F62</f>
        <v>0.10383081236735647</v>
      </c>
      <c r="G109">
        <f>AVERAGE(C109:E109)</f>
        <v>-0.047134206325875866</v>
      </c>
      <c r="H109">
        <f>STDEV(C109:E109)</f>
        <v>0.03217986787871207</v>
      </c>
      <c r="I109">
        <f>(B109*B4+C109*C4+D109*D4+E109*E4+F109*F4)/SUM(B4:F4)</f>
        <v>-0.01750009843425396</v>
      </c>
    </row>
    <row r="110" spans="1:11" ht="12.75">
      <c r="A110" t="s">
        <v>74</v>
      </c>
      <c r="B110">
        <f>B70*10000/B62</f>
        <v>-0.45076032789507076</v>
      </c>
      <c r="C110">
        <f>C70*10000/C62</f>
        <v>-0.15147923453821843</v>
      </c>
      <c r="D110">
        <f>D70*10000/D62</f>
        <v>-0.08506054544012925</v>
      </c>
      <c r="E110">
        <f>E70*10000/E62</f>
        <v>-0.0875543780548177</v>
      </c>
      <c r="F110">
        <f>F70*10000/F62</f>
        <v>-0.3308584133788603</v>
      </c>
      <c r="G110">
        <f>AVERAGE(C110:E110)</f>
        <v>-0.10803138601105512</v>
      </c>
      <c r="H110">
        <f>STDEV(C110:E110)</f>
        <v>0.037647595627171404</v>
      </c>
      <c r="I110">
        <f>(B110*B4+C110*C4+D110*D4+E110*E4+F110*F4)/SUM(B4:F4)</f>
        <v>-0.18735722941488528</v>
      </c>
      <c r="K110">
        <f>EXP(AVERAGE(K103:K107))</f>
        <v>0.0214291307248967</v>
      </c>
    </row>
    <row r="111" spans="1:9" ht="12.75">
      <c r="A111" t="s">
        <v>75</v>
      </c>
      <c r="B111">
        <f>B71*10000/B62</f>
        <v>-4.205461786650354E-05</v>
      </c>
      <c r="C111">
        <f>C71*10000/C62</f>
        <v>0.008215862040824931</v>
      </c>
      <c r="D111">
        <f>D71*10000/D62</f>
        <v>0.02460225650974</v>
      </c>
      <c r="E111">
        <f>E71*10000/E62</f>
        <v>0.005106145072845548</v>
      </c>
      <c r="F111">
        <f>F71*10000/F62</f>
        <v>-0.011047323515842018</v>
      </c>
      <c r="G111">
        <f>AVERAGE(C111:E111)</f>
        <v>0.012641421207803495</v>
      </c>
      <c r="H111">
        <f>STDEV(C111:E111)</f>
        <v>0.010474434149168755</v>
      </c>
      <c r="I111">
        <f>(B111*B4+C111*C4+D111*D4+E111*E4+F111*F4)/SUM(B4:F4)</f>
        <v>0.0076425308599599685</v>
      </c>
    </row>
    <row r="112" spans="1:9" ht="12.75">
      <c r="A112" t="s">
        <v>76</v>
      </c>
      <c r="B112">
        <f>B72*10000/B62</f>
        <v>-0.07462659035189842</v>
      </c>
      <c r="C112">
        <f>C72*10000/C62</f>
        <v>-0.032553370364489555</v>
      </c>
      <c r="D112">
        <f>D72*10000/D62</f>
        <v>-0.031365656657779614</v>
      </c>
      <c r="E112">
        <f>E72*10000/E62</f>
        <v>-0.04753279111339059</v>
      </c>
      <c r="F112">
        <f>F72*10000/F62</f>
        <v>-0.0466694839115029</v>
      </c>
      <c r="G112">
        <f>AVERAGE(C112:E112)</f>
        <v>-0.03715060604521992</v>
      </c>
      <c r="H112">
        <f>STDEV(C112:E112)</f>
        <v>0.009010826324737691</v>
      </c>
      <c r="I112">
        <f>(B112*B4+C112*C4+D112*D4+E112*E4+F112*F4)/SUM(B4:F4)</f>
        <v>-0.04384405757345176</v>
      </c>
    </row>
    <row r="113" spans="1:9" ht="12.75">
      <c r="A113" t="s">
        <v>77</v>
      </c>
      <c r="B113">
        <f>B73*10000/B62</f>
        <v>0.022417369987439296</v>
      </c>
      <c r="C113">
        <f>C73*10000/C62</f>
        <v>0.029647141261746803</v>
      </c>
      <c r="D113">
        <f>D73*10000/D62</f>
        <v>0.032637422696073774</v>
      </c>
      <c r="E113">
        <f>E73*10000/E62</f>
        <v>0.03594632651552038</v>
      </c>
      <c r="F113">
        <f>F73*10000/F62</f>
        <v>-0.0008090044699942254</v>
      </c>
      <c r="G113">
        <f>AVERAGE(C113:E113)</f>
        <v>0.03274363015778032</v>
      </c>
      <c r="H113">
        <f>STDEV(C113:E113)</f>
        <v>0.0031509353744612442</v>
      </c>
      <c r="I113">
        <f>(B113*B4+C113*C4+D113*D4+E113*E4+F113*F4)/SUM(B4:F4)</f>
        <v>0.026771317592170607</v>
      </c>
    </row>
    <row r="114" spans="1:11" ht="12.75">
      <c r="A114" t="s">
        <v>78</v>
      </c>
      <c r="B114">
        <f>B74*10000/B62</f>
        <v>-0.20850508877598845</v>
      </c>
      <c r="C114">
        <f>C74*10000/C62</f>
        <v>-0.19540185919327555</v>
      </c>
      <c r="D114">
        <f>D74*10000/D62</f>
        <v>-0.20336630209184703</v>
      </c>
      <c r="E114">
        <f>E74*10000/E62</f>
        <v>-0.20385851784943745</v>
      </c>
      <c r="F114">
        <f>F74*10000/F62</f>
        <v>-0.16138337690191595</v>
      </c>
      <c r="G114">
        <f>AVERAGE(C114:E114)</f>
        <v>-0.20087555971152002</v>
      </c>
      <c r="H114">
        <f>STDEV(C114:E114)</f>
        <v>0.0047467480563620984</v>
      </c>
      <c r="I114">
        <f>(B114*B4+C114*C4+D114*D4+E114*E4+F114*F4)/SUM(B4:F4)</f>
        <v>-0.19670764184481523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0.0016276488256427083</v>
      </c>
      <c r="C115">
        <f>C75*10000/C62</f>
        <v>-0.0027972739865001705</v>
      </c>
      <c r="D115">
        <f>D75*10000/D62</f>
        <v>-0.0046993201038445205</v>
      </c>
      <c r="E115">
        <f>E75*10000/E62</f>
        <v>-0.0018352948209216123</v>
      </c>
      <c r="F115">
        <f>F75*10000/F62</f>
        <v>0.00180125130142112</v>
      </c>
      <c r="G115">
        <f>AVERAGE(C115:E115)</f>
        <v>-0.0031106296370887673</v>
      </c>
      <c r="H115">
        <f>STDEV(C115:E115)</f>
        <v>0.0014574992377775927</v>
      </c>
      <c r="I115">
        <f>(B115*B4+C115*C4+D115*D4+E115*E4+F115*F4)/SUM(B4:F4)</f>
        <v>-0.0017692344654644289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116.19064464352947</v>
      </c>
      <c r="C122">
        <f>C82*10000/C62</f>
        <v>58.95617597878883</v>
      </c>
      <c r="D122">
        <f>D82*10000/D62</f>
        <v>-15.264070731191692</v>
      </c>
      <c r="E122">
        <f>E82*10000/E62</f>
        <v>-41.05984025383979</v>
      </c>
      <c r="F122">
        <f>F82*10000/F62</f>
        <v>-132.86418936318577</v>
      </c>
      <c r="G122">
        <f>AVERAGE(C122:E122)</f>
        <v>0.877421664585782</v>
      </c>
      <c r="H122">
        <f>STDEV(C122:E122)</f>
        <v>51.92505857804654</v>
      </c>
      <c r="I122">
        <f>(B122*B4+C122*C4+D122*D4+E122*E4+F122*F4)/SUM(B4:F4)</f>
        <v>-0.29361621974732655</v>
      </c>
    </row>
    <row r="123" spans="1:9" ht="12.75">
      <c r="A123" t="s">
        <v>82</v>
      </c>
      <c r="B123">
        <f>B83*10000/B62</f>
        <v>-5.144663383697528</v>
      </c>
      <c r="C123">
        <f>C83*10000/C62</f>
        <v>-4.050747710847159</v>
      </c>
      <c r="D123">
        <f>D83*10000/D62</f>
        <v>-3.8217447659136443</v>
      </c>
      <c r="E123">
        <f>E83*10000/E62</f>
        <v>-3.393579473991766</v>
      </c>
      <c r="F123">
        <f>F83*10000/F62</f>
        <v>0.45826325423548697</v>
      </c>
      <c r="G123">
        <f>AVERAGE(C123:E123)</f>
        <v>-3.7553573169175234</v>
      </c>
      <c r="H123">
        <f>STDEV(C123:E123)</f>
        <v>0.33357606766832404</v>
      </c>
      <c r="I123">
        <f>(B123*B4+C123*C4+D123*D4+E123*E4+F123*F4)/SUM(B4:F4)</f>
        <v>-3.3938647296530102</v>
      </c>
    </row>
    <row r="124" spans="1:9" ht="12.75">
      <c r="A124" t="s">
        <v>83</v>
      </c>
      <c r="B124">
        <f>B84*10000/B62</f>
        <v>2.2325271470735766</v>
      </c>
      <c r="C124">
        <f>C84*10000/C62</f>
        <v>-1.529326174701494</v>
      </c>
      <c r="D124">
        <f>D84*10000/D62</f>
        <v>-1.6031718620811155</v>
      </c>
      <c r="E124">
        <f>E84*10000/E62</f>
        <v>-1.8713173202154363</v>
      </c>
      <c r="F124">
        <f>F84*10000/F62</f>
        <v>1.240259870324998</v>
      </c>
      <c r="G124">
        <f>AVERAGE(C124:E124)</f>
        <v>-1.667938452332682</v>
      </c>
      <c r="H124">
        <f>STDEV(C124:E124)</f>
        <v>0.1799597713715327</v>
      </c>
      <c r="I124">
        <f>(B124*B4+C124*C4+D124*D4+E124*E4+F124*F4)/SUM(B4:F4)</f>
        <v>-0.7155073021065301</v>
      </c>
    </row>
    <row r="125" spans="1:9" ht="12.75">
      <c r="A125" t="s">
        <v>84</v>
      </c>
      <c r="B125">
        <f>B85*10000/B62</f>
        <v>-0.15299754438852767</v>
      </c>
      <c r="C125">
        <f>C85*10000/C62</f>
        <v>-0.14468781482696888</v>
      </c>
      <c r="D125">
        <f>D85*10000/D62</f>
        <v>-0.042420137482360946</v>
      </c>
      <c r="E125">
        <f>E85*10000/E62</f>
        <v>0.7091090749129383</v>
      </c>
      <c r="F125">
        <f>F85*10000/F62</f>
        <v>-1.0572437079016122</v>
      </c>
      <c r="G125">
        <f>AVERAGE(C125:E125)</f>
        <v>0.17400037420120282</v>
      </c>
      <c r="H125">
        <f>STDEV(C125:E125)</f>
        <v>0.46623026568468984</v>
      </c>
      <c r="I125">
        <f>(B125*B4+C125*C4+D125*D4+E125*E4+F125*F4)/SUM(B4:F4)</f>
        <v>-0.037592228065624754</v>
      </c>
    </row>
    <row r="126" spans="1:9" ht="12.75">
      <c r="A126" t="s">
        <v>85</v>
      </c>
      <c r="B126">
        <f>B86*10000/B62</f>
        <v>-0.23188774988201336</v>
      </c>
      <c r="C126">
        <f>C86*10000/C62</f>
        <v>0.5352979536820788</v>
      </c>
      <c r="D126">
        <f>D86*10000/D62</f>
        <v>-0.009921754658025292</v>
      </c>
      <c r="E126">
        <f>E86*10000/E62</f>
        <v>0.27962137744002635</v>
      </c>
      <c r="F126">
        <f>F86*10000/F62</f>
        <v>0.5659552471263213</v>
      </c>
      <c r="G126">
        <f>AVERAGE(C126:E126)</f>
        <v>0.2683325254880266</v>
      </c>
      <c r="H126">
        <f>STDEV(C126:E126)</f>
        <v>0.27278510081089963</v>
      </c>
      <c r="I126">
        <f>(B126*B4+C126*C4+D126*D4+E126*E4+F126*F4)/SUM(B4:F4)</f>
        <v>0.23573207561434423</v>
      </c>
    </row>
    <row r="127" spans="1:9" ht="12.75">
      <c r="A127" t="s">
        <v>86</v>
      </c>
      <c r="B127">
        <f>B87*10000/B62</f>
        <v>-0.1627618887380537</v>
      </c>
      <c r="C127">
        <f>C87*10000/C62</f>
        <v>-0.2251028706417913</v>
      </c>
      <c r="D127">
        <f>D87*10000/D62</f>
        <v>-0.01040742363546559</v>
      </c>
      <c r="E127">
        <f>E87*10000/E62</f>
        <v>-0.04097003018494728</v>
      </c>
      <c r="F127">
        <f>F87*10000/F62</f>
        <v>-0.1022860401170711</v>
      </c>
      <c r="G127">
        <f>AVERAGE(C127:E127)</f>
        <v>-0.09216010815406805</v>
      </c>
      <c r="H127">
        <f>STDEV(C127:E127)</f>
        <v>0.11614151627723397</v>
      </c>
      <c r="I127">
        <f>(B127*B4+C127*C4+D127*D4+E127*E4+F127*F4)/SUM(B4:F4)</f>
        <v>-0.10373249271661915</v>
      </c>
    </row>
    <row r="128" spans="1:9" ht="12.75">
      <c r="A128" t="s">
        <v>87</v>
      </c>
      <c r="B128">
        <f>B88*10000/B62</f>
        <v>0.2958669222136411</v>
      </c>
      <c r="C128">
        <f>C88*10000/C62</f>
        <v>-0.17316095102597515</v>
      </c>
      <c r="D128">
        <f>D88*10000/D62</f>
        <v>-0.20865553611794255</v>
      </c>
      <c r="E128">
        <f>E88*10000/E62</f>
        <v>-0.3116910685236595</v>
      </c>
      <c r="F128">
        <f>F88*10000/F62</f>
        <v>0.47021659425547957</v>
      </c>
      <c r="G128">
        <f>AVERAGE(C128:E128)</f>
        <v>-0.23116918522252572</v>
      </c>
      <c r="H128">
        <f>STDEV(C128:E128)</f>
        <v>0.0719569083582932</v>
      </c>
      <c r="I128">
        <f>(B128*B4+C128*C4+D128*D4+E128*E4+F128*F4)/SUM(B4:F4)</f>
        <v>-0.061311096316230225</v>
      </c>
    </row>
    <row r="129" spans="1:9" ht="12.75">
      <c r="A129" t="s">
        <v>88</v>
      </c>
      <c r="B129">
        <f>B89*10000/B62</f>
        <v>0.012560043242337102</v>
      </c>
      <c r="C129">
        <f>C89*10000/C62</f>
        <v>-0.0691492492023529</v>
      </c>
      <c r="D129">
        <f>D89*10000/D62</f>
        <v>-0.04623994571163571</v>
      </c>
      <c r="E129">
        <f>E89*10000/E62</f>
        <v>-0.06046706426277401</v>
      </c>
      <c r="F129">
        <f>F89*10000/F62</f>
        <v>-0.07845911902204813</v>
      </c>
      <c r="G129">
        <f>AVERAGE(C129:E129)</f>
        <v>-0.05861875305892087</v>
      </c>
      <c r="H129">
        <f>STDEV(C129:E129)</f>
        <v>0.011565951639928476</v>
      </c>
      <c r="I129">
        <f>(B129*B4+C129*C4+D129*D4+E129*E4+F129*F4)/SUM(B4:F4)</f>
        <v>-0.05097174574881373</v>
      </c>
    </row>
    <row r="130" spans="1:9" ht="12.75">
      <c r="A130" t="s">
        <v>89</v>
      </c>
      <c r="B130">
        <f>B90*10000/B62</f>
        <v>-0.04929951060159779</v>
      </c>
      <c r="C130">
        <f>C90*10000/C62</f>
        <v>0.043402990097807494</v>
      </c>
      <c r="D130">
        <f>D90*10000/D62</f>
        <v>-0.019773796539417188</v>
      </c>
      <c r="E130">
        <f>E90*10000/E62</f>
        <v>-0.0533111518503054</v>
      </c>
      <c r="F130">
        <f>F90*10000/F62</f>
        <v>0.24043631358767306</v>
      </c>
      <c r="G130">
        <f>AVERAGE(C130:E130)</f>
        <v>-0.00989398609730503</v>
      </c>
      <c r="H130">
        <f>STDEV(C130:E130)</f>
        <v>0.04910818978509576</v>
      </c>
      <c r="I130">
        <f>(B130*B4+C130*C4+D130*D4+E130*E4+F130*F4)/SUM(B4:F4)</f>
        <v>0.017818616523738527</v>
      </c>
    </row>
    <row r="131" spans="1:9" ht="12.75">
      <c r="A131" t="s">
        <v>90</v>
      </c>
      <c r="B131">
        <f>B91*10000/B62</f>
        <v>-0.028616912505195855</v>
      </c>
      <c r="C131">
        <f>C91*10000/C62</f>
        <v>-0.04582526892307135</v>
      </c>
      <c r="D131">
        <f>D91*10000/D62</f>
        <v>-0.021085270721233007</v>
      </c>
      <c r="E131">
        <f>E91*10000/E62</f>
        <v>-0.03656074267942326</v>
      </c>
      <c r="F131">
        <f>F91*10000/F62</f>
        <v>-0.01603459084110807</v>
      </c>
      <c r="G131">
        <f>AVERAGE(C131:E131)</f>
        <v>-0.03449042744124254</v>
      </c>
      <c r="H131">
        <f>STDEV(C131:E131)</f>
        <v>0.012499261244002538</v>
      </c>
      <c r="I131">
        <f>(B131*B4+C131*C4+D131*D4+E131*E4+F131*F4)/SUM(B4:F4)</f>
        <v>-0.031179053649280083</v>
      </c>
    </row>
    <row r="132" spans="1:9" ht="12.75">
      <c r="A132" t="s">
        <v>91</v>
      </c>
      <c r="B132">
        <f>B92*10000/B62</f>
        <v>0.07535427845072336</v>
      </c>
      <c r="C132">
        <f>C92*10000/C62</f>
        <v>0.009275903033786476</v>
      </c>
      <c r="D132">
        <f>D92*10000/D62</f>
        <v>-0.014407562379274395</v>
      </c>
      <c r="E132">
        <f>E92*10000/E62</f>
        <v>-0.01484823572592872</v>
      </c>
      <c r="F132">
        <f>F92*10000/F62</f>
        <v>0.07423704227589051</v>
      </c>
      <c r="G132">
        <f>AVERAGE(C132:E132)</f>
        <v>-0.006659965023805547</v>
      </c>
      <c r="H132">
        <f>STDEV(C132:E132)</f>
        <v>0.013802625341265666</v>
      </c>
      <c r="I132">
        <f>(B132*B4+C132*C4+D132*D4+E132*E4+F132*F4)/SUM(B4:F4)</f>
        <v>0.016003383372322717</v>
      </c>
    </row>
    <row r="133" spans="1:9" ht="12.75">
      <c r="A133" t="s">
        <v>92</v>
      </c>
      <c r="B133">
        <f>B93*10000/B62</f>
        <v>0.11293734696955025</v>
      </c>
      <c r="C133">
        <f>C93*10000/C62</f>
        <v>0.09412006482415448</v>
      </c>
      <c r="D133">
        <f>D93*10000/D62</f>
        <v>0.10275419817410081</v>
      </c>
      <c r="E133">
        <f>E93*10000/E62</f>
        <v>0.1067543977415651</v>
      </c>
      <c r="F133">
        <f>F93*10000/F62</f>
        <v>0.07883976108194786</v>
      </c>
      <c r="G133">
        <f>AVERAGE(C133:E133)</f>
        <v>0.10120955357994012</v>
      </c>
      <c r="H133">
        <f>STDEV(C133:E133)</f>
        <v>0.006457246879181074</v>
      </c>
      <c r="I133">
        <f>(B133*B4+C133*C4+D133*D4+E133*E4+F133*F4)/SUM(B4:F4)</f>
        <v>0.0999203320630548</v>
      </c>
    </row>
    <row r="134" spans="1:9" ht="12.75">
      <c r="A134" t="s">
        <v>93</v>
      </c>
      <c r="B134">
        <f>B94*10000/B62</f>
        <v>-0.027841850905422325</v>
      </c>
      <c r="C134">
        <f>C94*10000/C62</f>
        <v>-0.012503995168444988</v>
      </c>
      <c r="D134">
        <f>D94*10000/D62</f>
        <v>-0.0007429086730045618</v>
      </c>
      <c r="E134">
        <f>E94*10000/E62</f>
        <v>0.0037452662209797043</v>
      </c>
      <c r="F134">
        <f>F94*10000/F62</f>
        <v>-0.02182619851905692</v>
      </c>
      <c r="G134">
        <f>AVERAGE(C134:E134)</f>
        <v>-0.003167212540156615</v>
      </c>
      <c r="H134">
        <f>STDEV(C134:E134)</f>
        <v>0.008391517196292832</v>
      </c>
      <c r="I134">
        <f>(B134*B4+C134*C4+D134*D4+E134*E4+F134*F4)/SUM(B4:F4)</f>
        <v>-0.009227272546409489</v>
      </c>
    </row>
    <row r="135" spans="1:9" ht="12.75">
      <c r="A135" t="s">
        <v>94</v>
      </c>
      <c r="B135">
        <f>B95*10000/B62</f>
        <v>-0.007324069220597846</v>
      </c>
      <c r="C135">
        <f>C95*10000/C62</f>
        <v>-0.003091932406428946</v>
      </c>
      <c r="D135">
        <f>D95*10000/D62</f>
        <v>-0.001582448147382233</v>
      </c>
      <c r="E135">
        <f>E95*10000/E62</f>
        <v>-0.003139025535173734</v>
      </c>
      <c r="F135">
        <f>F95*10000/F62</f>
        <v>0.00043101978643951327</v>
      </c>
      <c r="G135">
        <f>AVERAGE(C135:E135)</f>
        <v>-0.0026044686963283045</v>
      </c>
      <c r="H135">
        <f>STDEV(C135:E135)</f>
        <v>0.000885408912618777</v>
      </c>
      <c r="I135">
        <f>(B135*B4+C135*C4+D135*D4+E135*E4+F135*F4)/SUM(B4:F4)</f>
        <v>-0.00288220791322166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2004-10-07T06:09:54Z</cp:lastPrinted>
  <dcterms:created xsi:type="dcterms:W3CDTF">2004-10-07T06:09:54Z</dcterms:created>
  <dcterms:modified xsi:type="dcterms:W3CDTF">2012-07-30T13:16:10Z</dcterms:modified>
  <cp:category/>
  <cp:version/>
  <cp:contentType/>
  <cp:contentStatus/>
</cp:coreProperties>
</file>