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1"/>
  </bookViews>
  <sheets>
    <sheet name="Result_HCMQAP" sheetId="1" r:id="rId1"/>
    <sheet name="Result2_HCMQAP" sheetId="2" r:id="rId2"/>
  </sheets>
  <definedNames>
    <definedName name="_xlnm.Print_Area" localSheetId="0">'Result_HCMQAP'!$A$1:$G$63</definedName>
  </definedNames>
  <calcPr fullCalcOnLoad="1"/>
</workbook>
</file>

<file path=xl/sharedStrings.xml><?xml version="1.0" encoding="utf-8"?>
<sst xmlns="http://schemas.openxmlformats.org/spreadsheetml/2006/main" count="204" uniqueCount="98">
  <si>
    <t xml:space="preserve"> Thu 14/10/2004       11:51:37</t>
  </si>
  <si>
    <t>LISSNER</t>
  </si>
  <si>
    <t>HCMQAP348</t>
  </si>
  <si>
    <t>Aperture2</t>
  </si>
  <si>
    <t>taupe_quadrupole#6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</si>
  <si>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</si>
  <si>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</si>
  <si>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</si>
  <si>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</si>
  <si>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</si>
  <si>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</si>
  <si>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</si>
  <si>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</si>
  <si>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</si>
  <si>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</si>
  <si>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</si>
  <si>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</si>
  <si>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</si>
  <si>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</si>
  <si>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</si>
  <si>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</si>
  <si>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</si>
  <si>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</si>
  <si>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</si>
  <si>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</si>
  <si>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</si>
  <si>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</si>
  <si>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</si>
  <si>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</si>
  <si>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</si>
  <si>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</si>
  <si>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</si>
  <si>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</si>
  <si>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</si>
  <si>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</si>
  <si>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</si>
  <si>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</si>
  <si>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</si>
  <si>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</si>
  <si>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</si>
  <si>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</si>
  <si>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</si>
  <si>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</si>
  <si>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</si>
  <si>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</si>
  <si>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</si>
  <si>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</si>
  <si>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-0.003766*</t>
  </si>
  <si>
    <t>Long. Mag. (m)</t>
  </si>
  <si>
    <t>Number of measurement</t>
  </si>
  <si>
    <t>Mean real current</t>
  </si>
  <si>
    <t xml:space="preserve">* = Integral error  ! = Central error           Conclusion : CONTACT CEA           </t>
  </si>
  <si>
    <t>Duration : 32mn</t>
  </si>
  <si>
    <t>Dx moy(m)</t>
  </si>
  <si>
    <t>Dy moy(m)</t>
  </si>
  <si>
    <t>Dx moy (mm)</t>
  </si>
  <si>
    <t>Dy moy (mm)</t>
  </si>
  <si>
    <t>* = Integral error  ! = Central error           Conclusion : CONTACT CEA           Duration : 32mn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</si>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</sst>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#"/>
  </numFmts>
  <fonts count="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.75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1" fontId="1" fillId="0" borderId="8" xfId="0" applyNumberFormat="1" applyFont="1" applyBorder="1" applyAlignment="1">
      <alignment horizontal="left"/>
    </xf>
    <xf numFmtId="172" fontId="2" fillId="0" borderId="8" xfId="0" applyNumberFormat="1" applyFont="1" applyBorder="1" applyAlignment="1">
      <alignment horizontal="left"/>
    </xf>
    <xf numFmtId="172" fontId="1" fillId="0" borderId="9" xfId="0" applyNumberFormat="1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57844866"/>
        <c:axId val="1819907"/>
      </c:lineChart>
      <c:catAx>
        <c:axId val="5784486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819907"/>
        <c:crosses val="autoZero"/>
        <c:auto val="1"/>
        <c:lblOffset val="100"/>
        <c:noMultiLvlLbl val="0"/>
      </c:catAx>
      <c:valAx>
        <c:axId val="18199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7844866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44</xdr:row>
      <xdr:rowOff>0</xdr:rowOff>
    </xdr:from>
    <xdr:to>
      <xdr:col>6</xdr:col>
      <xdr:colOff>647700</xdr:colOff>
      <xdr:row>62</xdr:row>
      <xdr:rowOff>28575</xdr:rowOff>
    </xdr:to>
    <xdr:graphicFrame>
      <xdr:nvGraphicFramePr>
        <xdr:cNvPr id="1" name="Chart 1"/>
        <xdr:cNvGraphicFramePr/>
      </xdr:nvGraphicFramePr>
      <xdr:xfrm>
        <a:off x="123825" y="6791325"/>
        <a:ext cx="55911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2">
        <v>-0.002269</v>
      </c>
      <c r="C4" s="13">
        <v>-0.003767</v>
      </c>
      <c r="D4" s="13">
        <v>-0.003764</v>
      </c>
      <c r="E4" s="13">
        <v>-0.003767</v>
      </c>
      <c r="F4" s="24">
        <v>-0.002087</v>
      </c>
      <c r="G4" s="34">
        <v>-0.011738</v>
      </c>
    </row>
    <row r="5" spans="1:7" ht="12.75" thickBot="1">
      <c r="A5" s="44" t="s">
        <v>13</v>
      </c>
      <c r="B5" s="45">
        <v>8.440792</v>
      </c>
      <c r="C5" s="46">
        <v>5.220999</v>
      </c>
      <c r="D5" s="46">
        <v>-0.05382</v>
      </c>
      <c r="E5" s="46">
        <v>-4.195022</v>
      </c>
      <c r="F5" s="47">
        <v>-10.913816</v>
      </c>
      <c r="G5" s="48">
        <v>5.66352</v>
      </c>
    </row>
    <row r="6" spans="1:7" ht="12.75" thickTop="1">
      <c r="A6" s="6" t="s">
        <v>14</v>
      </c>
      <c r="B6" s="39">
        <v>-133.7559</v>
      </c>
      <c r="C6" s="40">
        <v>139.0446</v>
      </c>
      <c r="D6" s="40">
        <v>44.69873</v>
      </c>
      <c r="E6" s="40">
        <v>-41.15601</v>
      </c>
      <c r="F6" s="41">
        <v>-111.9255</v>
      </c>
      <c r="G6" s="42">
        <v>0.001126192</v>
      </c>
    </row>
    <row r="7" spans="1:7" ht="12">
      <c r="A7" s="20" t="s">
        <v>15</v>
      </c>
      <c r="B7" s="30">
        <v>10000</v>
      </c>
      <c r="C7" s="15">
        <v>10000</v>
      </c>
      <c r="D7" s="15">
        <v>10000</v>
      </c>
      <c r="E7" s="15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1.570323</v>
      </c>
      <c r="C8" s="14">
        <v>1.738809</v>
      </c>
      <c r="D8" s="14">
        <v>-1.06313</v>
      </c>
      <c r="E8" s="14">
        <v>2.267968</v>
      </c>
      <c r="F8" s="25">
        <v>1.055704</v>
      </c>
      <c r="G8" s="35">
        <v>1.076901</v>
      </c>
    </row>
    <row r="9" spans="1:7" ht="12">
      <c r="A9" s="20" t="s">
        <v>17</v>
      </c>
      <c r="B9" s="29">
        <v>-0.28717</v>
      </c>
      <c r="C9" s="14">
        <v>0.1985606</v>
      </c>
      <c r="D9" s="14">
        <v>-0.2197616</v>
      </c>
      <c r="E9" s="14">
        <v>-0.2989933</v>
      </c>
      <c r="F9" s="25">
        <v>-1.694154</v>
      </c>
      <c r="G9" s="35">
        <v>-0.3444654</v>
      </c>
    </row>
    <row r="10" spans="1:7" ht="12">
      <c r="A10" s="20" t="s">
        <v>18</v>
      </c>
      <c r="B10" s="29">
        <v>0.7133023</v>
      </c>
      <c r="C10" s="14">
        <v>0.01213924</v>
      </c>
      <c r="D10" s="14">
        <v>0.4865568</v>
      </c>
      <c r="E10" s="14">
        <v>-0.2852623</v>
      </c>
      <c r="F10" s="25">
        <v>-0.6169912</v>
      </c>
      <c r="G10" s="35">
        <v>0.07241281</v>
      </c>
    </row>
    <row r="11" spans="1:7" ht="12">
      <c r="A11" s="21" t="s">
        <v>19</v>
      </c>
      <c r="B11" s="31">
        <v>1.456485</v>
      </c>
      <c r="C11" s="16">
        <v>0.6382605</v>
      </c>
      <c r="D11" s="16">
        <v>1.229294</v>
      </c>
      <c r="E11" s="16">
        <v>0.6013571</v>
      </c>
      <c r="F11" s="27">
        <v>13.05111</v>
      </c>
      <c r="G11" s="37">
        <v>2.544631</v>
      </c>
    </row>
    <row r="12" spans="1:7" ht="12">
      <c r="A12" s="20" t="s">
        <v>20</v>
      </c>
      <c r="B12" s="29">
        <v>-0.009009514</v>
      </c>
      <c r="C12" s="14">
        <v>-0.0806328</v>
      </c>
      <c r="D12" s="14">
        <v>-0.1843876</v>
      </c>
      <c r="E12" s="14">
        <v>-0.07513645</v>
      </c>
      <c r="F12" s="25">
        <v>-0.1164585</v>
      </c>
      <c r="G12" s="35">
        <v>-0.09865252</v>
      </c>
    </row>
    <row r="13" spans="1:7" ht="12">
      <c r="A13" s="20" t="s">
        <v>21</v>
      </c>
      <c r="B13" s="29">
        <v>0.05171714</v>
      </c>
      <c r="C13" s="14">
        <v>-0.06663092</v>
      </c>
      <c r="D13" s="14">
        <v>0.0287003</v>
      </c>
      <c r="E13" s="14">
        <v>0.009543512</v>
      </c>
      <c r="F13" s="25">
        <v>-0.1430533</v>
      </c>
      <c r="G13" s="35">
        <v>-0.01841572</v>
      </c>
    </row>
    <row r="14" spans="1:7" ht="12">
      <c r="A14" s="20" t="s">
        <v>22</v>
      </c>
      <c r="B14" s="29">
        <v>0.1594107</v>
      </c>
      <c r="C14" s="14">
        <v>0.06721822</v>
      </c>
      <c r="D14" s="14">
        <v>0.02387018</v>
      </c>
      <c r="E14" s="14">
        <v>0.07270674</v>
      </c>
      <c r="F14" s="25">
        <v>0.1503474</v>
      </c>
      <c r="G14" s="35">
        <v>0.08255817</v>
      </c>
    </row>
    <row r="15" spans="1:7" ht="12">
      <c r="A15" s="21" t="s">
        <v>23</v>
      </c>
      <c r="B15" s="31">
        <v>-0.4034787</v>
      </c>
      <c r="C15" s="16">
        <v>-0.1554446</v>
      </c>
      <c r="D15" s="16">
        <v>-0.1147851</v>
      </c>
      <c r="E15" s="16">
        <v>-0.072795</v>
      </c>
      <c r="F15" s="27">
        <v>-0.3266782</v>
      </c>
      <c r="G15" s="37">
        <v>-0.1845488</v>
      </c>
    </row>
    <row r="16" spans="1:7" ht="12">
      <c r="A16" s="20" t="s">
        <v>24</v>
      </c>
      <c r="B16" s="29">
        <v>-0.03060206</v>
      </c>
      <c r="C16" s="14">
        <v>-0.01832129</v>
      </c>
      <c r="D16" s="14">
        <v>-0.0204107</v>
      </c>
      <c r="E16" s="14">
        <v>-0.03321307</v>
      </c>
      <c r="F16" s="25">
        <v>-0.05078825</v>
      </c>
      <c r="G16" s="35">
        <v>-0.02851455</v>
      </c>
    </row>
    <row r="17" spans="1:7" ht="12">
      <c r="A17" s="20" t="s">
        <v>25</v>
      </c>
      <c r="B17" s="29">
        <v>-0.04703989</v>
      </c>
      <c r="C17" s="14">
        <v>-0.04852882</v>
      </c>
      <c r="D17" s="14">
        <v>-0.04036244</v>
      </c>
      <c r="E17" s="14">
        <v>-0.06245637</v>
      </c>
      <c r="F17" s="25">
        <v>-0.04919031</v>
      </c>
      <c r="G17" s="35">
        <v>-0.04978955</v>
      </c>
    </row>
    <row r="18" spans="1:7" ht="12">
      <c r="A18" s="20" t="s">
        <v>26</v>
      </c>
      <c r="B18" s="29">
        <v>0.03002911</v>
      </c>
      <c r="C18" s="14">
        <v>-0.01429304</v>
      </c>
      <c r="D18" s="14">
        <v>0.01922238</v>
      </c>
      <c r="E18" s="14">
        <v>0.05273893</v>
      </c>
      <c r="F18" s="25">
        <v>0.03960471</v>
      </c>
      <c r="G18" s="35">
        <v>0.02350952</v>
      </c>
    </row>
    <row r="19" spans="1:7" ht="12">
      <c r="A19" s="21" t="s">
        <v>27</v>
      </c>
      <c r="B19" s="31">
        <v>-0.2098955</v>
      </c>
      <c r="C19" s="16">
        <v>-0.1933122</v>
      </c>
      <c r="D19" s="16">
        <v>-0.2070976</v>
      </c>
      <c r="E19" s="16">
        <v>-0.2083402</v>
      </c>
      <c r="F19" s="27">
        <v>-0.1617748</v>
      </c>
      <c r="G19" s="37">
        <v>-0.1984439</v>
      </c>
    </row>
    <row r="20" spans="1:7" ht="12.75" thickBot="1">
      <c r="A20" s="44" t="s">
        <v>28</v>
      </c>
      <c r="B20" s="45">
        <v>-0.005210687</v>
      </c>
      <c r="C20" s="46">
        <v>0.002396894</v>
      </c>
      <c r="D20" s="46">
        <v>-0.006253343</v>
      </c>
      <c r="E20" s="46">
        <v>-0.006881706</v>
      </c>
      <c r="F20" s="47">
        <v>-0.005180699</v>
      </c>
      <c r="G20" s="48">
        <v>-0.004028828</v>
      </c>
    </row>
    <row r="21" spans="1:7" ht="12.75" thickTop="1">
      <c r="A21" s="6" t="s">
        <v>29</v>
      </c>
      <c r="B21" s="39">
        <v>-131.6062</v>
      </c>
      <c r="C21" s="40">
        <v>52.14496</v>
      </c>
      <c r="D21" s="40">
        <v>23.0287</v>
      </c>
      <c r="E21" s="40">
        <v>31.55832</v>
      </c>
      <c r="F21" s="41">
        <v>-49.49014</v>
      </c>
      <c r="G21" s="43">
        <v>0.01036123</v>
      </c>
    </row>
    <row r="22" spans="1:7" ht="12">
      <c r="A22" s="20" t="s">
        <v>30</v>
      </c>
      <c r="B22" s="29">
        <v>168.8319</v>
      </c>
      <c r="C22" s="14">
        <v>104.4238</v>
      </c>
      <c r="D22" s="14">
        <v>-1.076407</v>
      </c>
      <c r="E22" s="14">
        <v>-83.9024</v>
      </c>
      <c r="F22" s="25">
        <v>-218.311</v>
      </c>
      <c r="G22" s="36">
        <v>0</v>
      </c>
    </row>
    <row r="23" spans="1:7" ht="12">
      <c r="A23" s="20" t="s">
        <v>31</v>
      </c>
      <c r="B23" s="29">
        <v>1.052715</v>
      </c>
      <c r="C23" s="14">
        <v>-1.979324</v>
      </c>
      <c r="D23" s="14">
        <v>-0.1551947</v>
      </c>
      <c r="E23" s="14">
        <v>1.196879</v>
      </c>
      <c r="F23" s="25">
        <v>8.79558</v>
      </c>
      <c r="G23" s="35">
        <v>1.099332</v>
      </c>
    </row>
    <row r="24" spans="1:7" ht="12">
      <c r="A24" s="20" t="s">
        <v>32</v>
      </c>
      <c r="B24" s="29">
        <v>-0.6649122</v>
      </c>
      <c r="C24" s="14">
        <v>-2.219885</v>
      </c>
      <c r="D24" s="14">
        <v>-0.8128304</v>
      </c>
      <c r="E24" s="14">
        <v>-1.171678</v>
      </c>
      <c r="F24" s="25">
        <v>-0.4181516</v>
      </c>
      <c r="G24" s="35">
        <v>-1.163746</v>
      </c>
    </row>
    <row r="25" spans="1:7" ht="12">
      <c r="A25" s="20" t="s">
        <v>33</v>
      </c>
      <c r="B25" s="29">
        <v>-0.4412713</v>
      </c>
      <c r="C25" s="14">
        <v>-0.6442791</v>
      </c>
      <c r="D25" s="14">
        <v>0.2048868</v>
      </c>
      <c r="E25" s="14">
        <v>0.3867071</v>
      </c>
      <c r="F25" s="25">
        <v>-1.657263</v>
      </c>
      <c r="G25" s="35">
        <v>-0.2975686</v>
      </c>
    </row>
    <row r="26" spans="1:7" ht="12">
      <c r="A26" s="21" t="s">
        <v>34</v>
      </c>
      <c r="B26" s="31">
        <v>0.004392275</v>
      </c>
      <c r="C26" s="16">
        <v>0.1506265</v>
      </c>
      <c r="D26" s="16">
        <v>0.2927328</v>
      </c>
      <c r="E26" s="16">
        <v>0.667218</v>
      </c>
      <c r="F26" s="27">
        <v>1.154424</v>
      </c>
      <c r="G26" s="37">
        <v>0.4216846</v>
      </c>
    </row>
    <row r="27" spans="1:7" ht="12">
      <c r="A27" s="20" t="s">
        <v>35</v>
      </c>
      <c r="B27" s="29">
        <v>-0.02696274</v>
      </c>
      <c r="C27" s="14">
        <v>0.06810348</v>
      </c>
      <c r="D27" s="14">
        <v>-0.100855</v>
      </c>
      <c r="E27" s="14">
        <v>0.2720703</v>
      </c>
      <c r="F27" s="25">
        <v>0.6394794</v>
      </c>
      <c r="G27" s="35">
        <v>0.1389421</v>
      </c>
    </row>
    <row r="28" spans="1:7" ht="12">
      <c r="A28" s="20" t="s">
        <v>36</v>
      </c>
      <c r="B28" s="29">
        <v>-0.2189764</v>
      </c>
      <c r="C28" s="14">
        <v>-0.5294992</v>
      </c>
      <c r="D28" s="14">
        <v>-0.2623067</v>
      </c>
      <c r="E28" s="14">
        <v>-0.3568916</v>
      </c>
      <c r="F28" s="25">
        <v>-0.3435323</v>
      </c>
      <c r="G28" s="35">
        <v>-0.353915</v>
      </c>
    </row>
    <row r="29" spans="1:7" ht="12">
      <c r="A29" s="20" t="s">
        <v>37</v>
      </c>
      <c r="B29" s="29">
        <v>0.09964189</v>
      </c>
      <c r="C29" s="14">
        <v>0.03345782</v>
      </c>
      <c r="D29" s="14">
        <v>0.04485094</v>
      </c>
      <c r="E29" s="14">
        <v>0.03501144</v>
      </c>
      <c r="F29" s="25">
        <v>0.01090365</v>
      </c>
      <c r="G29" s="35">
        <v>0.04315556</v>
      </c>
    </row>
    <row r="30" spans="1:7" ht="12">
      <c r="A30" s="21" t="s">
        <v>38</v>
      </c>
      <c r="B30" s="31">
        <v>-0.169328</v>
      </c>
      <c r="C30" s="16">
        <v>0.01300405</v>
      </c>
      <c r="D30" s="16">
        <v>-0.05376763</v>
      </c>
      <c r="E30" s="16">
        <v>0.06436479</v>
      </c>
      <c r="F30" s="27">
        <v>0.375901</v>
      </c>
      <c r="G30" s="37">
        <v>0.03125727</v>
      </c>
    </row>
    <row r="31" spans="1:7" ht="12">
      <c r="A31" s="20" t="s">
        <v>39</v>
      </c>
      <c r="B31" s="29">
        <v>0.02082704</v>
      </c>
      <c r="C31" s="14">
        <v>0.01689952</v>
      </c>
      <c r="D31" s="14">
        <v>-0.02206049</v>
      </c>
      <c r="E31" s="14">
        <v>0.0449264</v>
      </c>
      <c r="F31" s="25">
        <v>0.01606946</v>
      </c>
      <c r="G31" s="35">
        <v>0.01473485</v>
      </c>
    </row>
    <row r="32" spans="1:7" ht="12">
      <c r="A32" s="20" t="s">
        <v>40</v>
      </c>
      <c r="B32" s="29">
        <v>-0.01228091</v>
      </c>
      <c r="C32" s="14">
        <v>-0.03482069</v>
      </c>
      <c r="D32" s="14">
        <v>-0.006831833</v>
      </c>
      <c r="E32" s="14">
        <v>-0.01148062</v>
      </c>
      <c r="F32" s="25">
        <v>0.002120321</v>
      </c>
      <c r="G32" s="35">
        <v>-0.01428111</v>
      </c>
    </row>
    <row r="33" spans="1:7" ht="12">
      <c r="A33" s="20" t="s">
        <v>41</v>
      </c>
      <c r="B33" s="29">
        <v>0.1877616</v>
      </c>
      <c r="C33" s="14">
        <v>0.1108519</v>
      </c>
      <c r="D33" s="14">
        <v>0.1013448</v>
      </c>
      <c r="E33" s="14">
        <v>0.1027425</v>
      </c>
      <c r="F33" s="25">
        <v>0.08760518</v>
      </c>
      <c r="G33" s="35">
        <v>0.1146616</v>
      </c>
    </row>
    <row r="34" spans="1:7" ht="12">
      <c r="A34" s="21" t="s">
        <v>42</v>
      </c>
      <c r="B34" s="31">
        <v>-0.0464137</v>
      </c>
      <c r="C34" s="16">
        <v>-0.02783098</v>
      </c>
      <c r="D34" s="16">
        <v>-0.00206967</v>
      </c>
      <c r="E34" s="16">
        <v>0.01530249</v>
      </c>
      <c r="F34" s="27">
        <v>-0.001459607</v>
      </c>
      <c r="G34" s="37">
        <v>-0.01042716</v>
      </c>
    </row>
    <row r="35" spans="1:7" ht="12.75" thickBot="1">
      <c r="A35" s="22" t="s">
        <v>43</v>
      </c>
      <c r="B35" s="32">
        <v>-0.005276589</v>
      </c>
      <c r="C35" s="17">
        <v>-0.006073626</v>
      </c>
      <c r="D35" s="17">
        <v>0.001383599</v>
      </c>
      <c r="E35" s="17">
        <v>0.0002214886</v>
      </c>
      <c r="F35" s="28">
        <v>0.006996964</v>
      </c>
      <c r="G35" s="38">
        <v>-0.0009075613</v>
      </c>
    </row>
    <row r="36" spans="1:7" ht="12">
      <c r="A36" s="4" t="s">
        <v>44</v>
      </c>
      <c r="B36" s="3">
        <v>22.42432</v>
      </c>
      <c r="C36" s="3">
        <v>22.41821</v>
      </c>
      <c r="D36" s="3">
        <v>22.42432</v>
      </c>
      <c r="E36" s="3">
        <v>22.42127</v>
      </c>
      <c r="F36" s="3">
        <v>22.42737</v>
      </c>
      <c r="G36" s="3"/>
    </row>
    <row r="37" spans="1:6" ht="12">
      <c r="A37" s="4" t="s">
        <v>45</v>
      </c>
      <c r="B37" s="2">
        <v>0.3890991</v>
      </c>
      <c r="C37" s="2">
        <v>0.3723145</v>
      </c>
      <c r="D37" s="2">
        <v>0.3682455</v>
      </c>
      <c r="E37" s="2">
        <v>0.3657023</v>
      </c>
      <c r="F37" s="2">
        <v>0.3657023</v>
      </c>
    </row>
    <row r="38" spans="1:7" ht="12">
      <c r="A38" s="4" t="s">
        <v>53</v>
      </c>
      <c r="B38" s="2">
        <v>0.0002310964</v>
      </c>
      <c r="C38" s="2">
        <v>-0.0002372755</v>
      </c>
      <c r="D38" s="2">
        <v>-7.598362E-05</v>
      </c>
      <c r="E38" s="2">
        <v>7.04104E-05</v>
      </c>
      <c r="F38" s="2">
        <v>0.0001883469</v>
      </c>
      <c r="G38" s="2">
        <v>0.0002834324</v>
      </c>
    </row>
    <row r="39" spans="1:7" ht="12.75" thickBot="1">
      <c r="A39" s="4" t="s">
        <v>54</v>
      </c>
      <c r="B39" s="2">
        <v>0.0002198289</v>
      </c>
      <c r="C39" s="2">
        <v>-8.616872E-05</v>
      </c>
      <c r="D39" s="2">
        <v>-3.915697E-05</v>
      </c>
      <c r="E39" s="2">
        <v>-5.305839E-05</v>
      </c>
      <c r="F39" s="2">
        <v>8.824506E-05</v>
      </c>
      <c r="G39" s="2">
        <v>0.00108841</v>
      </c>
    </row>
    <row r="40" spans="2:5" ht="12.75" thickBot="1">
      <c r="B40" s="7" t="s">
        <v>46</v>
      </c>
      <c r="C40" s="8" t="s">
        <v>47</v>
      </c>
      <c r="D40" s="18" t="s">
        <v>48</v>
      </c>
      <c r="E40" s="9">
        <v>3.117094</v>
      </c>
    </row>
    <row r="41" spans="1:6" ht="12">
      <c r="A41" s="5" t="s">
        <v>51</v>
      </c>
      <c r="F41" s="1" t="s">
        <v>52</v>
      </c>
    </row>
    <row r="42" spans="1:6" ht="12">
      <c r="A42" s="4" t="s">
        <v>49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50</v>
      </c>
      <c r="B43" s="1">
        <v>12.506</v>
      </c>
      <c r="C43" s="1">
        <v>12.506</v>
      </c>
      <c r="D43" s="1">
        <v>12.506</v>
      </c>
      <c r="E43" s="1">
        <v>12.506</v>
      </c>
      <c r="F43" s="1">
        <v>12.506</v>
      </c>
      <c r="G43" s="1">
        <v>12.506</v>
      </c>
    </row>
  </sheetData>
  <printOptions/>
  <pageMargins left="0.708661417322835" right="0.708661417322835" top="0.590551181102362" bottom="0.590551181102362" header="0" footer="0.511811023622047"/>
  <pageSetup orientation="portrait" paperSize="9" r:id="rId2"/>
  <headerFooter alignWithMargins="0">
    <oddFooter>&amp;L&amp;F&amp;C&amp;J&amp;R&amp;A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80.28125" style="0" bestFit="1" customWidth="1"/>
    <col min="2" max="2" width="12.57421875" style="0" bestFit="1" customWidth="1"/>
    <col min="3" max="3" width="13.140625" style="0" bestFit="1" customWidth="1"/>
    <col min="4" max="4" width="13.7109375" style="0" bestFit="1" customWidth="1"/>
    <col min="5" max="5" width="17.8515625" style="0" bestFit="1" customWidth="1"/>
    <col min="6" max="7" width="12.5742187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0.002269</v>
      </c>
      <c r="C4">
        <v>0.003767</v>
      </c>
      <c r="D4">
        <v>0.003764</v>
      </c>
      <c r="E4">
        <v>0.003767</v>
      </c>
      <c r="F4">
        <v>0.002087</v>
      </c>
      <c r="G4">
        <v>0.011738</v>
      </c>
    </row>
    <row r="5" spans="1:7" ht="12.75">
      <c r="A5" t="s">
        <v>13</v>
      </c>
      <c r="B5">
        <v>8.440792</v>
      </c>
      <c r="C5">
        <v>5.220999</v>
      </c>
      <c r="D5">
        <v>-0.05382</v>
      </c>
      <c r="E5">
        <v>-4.195022</v>
      </c>
      <c r="F5">
        <v>-10.913816</v>
      </c>
      <c r="G5">
        <v>5.66352</v>
      </c>
    </row>
    <row r="6" spans="1:7" ht="12.75">
      <c r="A6" t="s">
        <v>14</v>
      </c>
      <c r="B6" s="49">
        <v>-133.7559</v>
      </c>
      <c r="C6" s="49">
        <v>139.0446</v>
      </c>
      <c r="D6" s="49">
        <v>44.69873</v>
      </c>
      <c r="E6" s="49">
        <v>-41.15601</v>
      </c>
      <c r="F6" s="49">
        <v>-111.9255</v>
      </c>
      <c r="G6" s="49">
        <v>0.001126192</v>
      </c>
    </row>
    <row r="7" spans="1:7" ht="12.75">
      <c r="A7" t="s">
        <v>15</v>
      </c>
      <c r="B7" s="49">
        <v>10000</v>
      </c>
      <c r="C7" s="49">
        <v>10000</v>
      </c>
      <c r="D7" s="49">
        <v>10000</v>
      </c>
      <c r="E7" s="49">
        <v>10000</v>
      </c>
      <c r="F7" s="49">
        <v>10000</v>
      </c>
      <c r="G7" s="49">
        <v>10000</v>
      </c>
    </row>
    <row r="8" spans="1:7" ht="12.75">
      <c r="A8" t="s">
        <v>16</v>
      </c>
      <c r="B8" s="49">
        <v>1.570323</v>
      </c>
      <c r="C8" s="49">
        <v>1.738809</v>
      </c>
      <c r="D8" s="49">
        <v>-1.06313</v>
      </c>
      <c r="E8" s="49">
        <v>2.267968</v>
      </c>
      <c r="F8" s="49">
        <v>1.055704</v>
      </c>
      <c r="G8" s="49">
        <v>1.076901</v>
      </c>
    </row>
    <row r="9" spans="1:7" ht="12.75">
      <c r="A9" t="s">
        <v>17</v>
      </c>
      <c r="B9" s="49">
        <v>-0.28717</v>
      </c>
      <c r="C9" s="49">
        <v>0.1985606</v>
      </c>
      <c r="D9" s="49">
        <v>-0.2197616</v>
      </c>
      <c r="E9" s="49">
        <v>-0.2989933</v>
      </c>
      <c r="F9" s="49">
        <v>-1.694154</v>
      </c>
      <c r="G9" s="49">
        <v>-0.3444654</v>
      </c>
    </row>
    <row r="10" spans="1:7" ht="12.75">
      <c r="A10" t="s">
        <v>18</v>
      </c>
      <c r="B10" s="49">
        <v>0.7133023</v>
      </c>
      <c r="C10" s="49">
        <v>0.01213924</v>
      </c>
      <c r="D10" s="49">
        <v>0.4865568</v>
      </c>
      <c r="E10" s="49">
        <v>-0.2852623</v>
      </c>
      <c r="F10" s="49">
        <v>-0.6169912</v>
      </c>
      <c r="G10" s="49">
        <v>0.07241281</v>
      </c>
    </row>
    <row r="11" spans="1:7" ht="12.75">
      <c r="A11" t="s">
        <v>19</v>
      </c>
      <c r="B11" s="49">
        <v>1.456485</v>
      </c>
      <c r="C11" s="49">
        <v>0.6382605</v>
      </c>
      <c r="D11" s="49">
        <v>1.229294</v>
      </c>
      <c r="E11" s="49">
        <v>0.6013571</v>
      </c>
      <c r="F11" s="49">
        <v>13.05111</v>
      </c>
      <c r="G11" s="49">
        <v>2.544631</v>
      </c>
    </row>
    <row r="12" spans="1:7" ht="12.75">
      <c r="A12" t="s">
        <v>20</v>
      </c>
      <c r="B12" s="49">
        <v>-0.009009514</v>
      </c>
      <c r="C12" s="49">
        <v>-0.0806328</v>
      </c>
      <c r="D12" s="49">
        <v>-0.1843876</v>
      </c>
      <c r="E12" s="49">
        <v>-0.07513645</v>
      </c>
      <c r="F12" s="49">
        <v>-0.1164585</v>
      </c>
      <c r="G12" s="49">
        <v>-0.09865252</v>
      </c>
    </row>
    <row r="13" spans="1:7" ht="12.75">
      <c r="A13" t="s">
        <v>21</v>
      </c>
      <c r="B13" s="49">
        <v>0.05171714</v>
      </c>
      <c r="C13" s="49">
        <v>-0.06663092</v>
      </c>
      <c r="D13" s="49">
        <v>0.0287003</v>
      </c>
      <c r="E13" s="49">
        <v>0.009543512</v>
      </c>
      <c r="F13" s="49">
        <v>-0.1430533</v>
      </c>
      <c r="G13" s="49">
        <v>-0.01841572</v>
      </c>
    </row>
    <row r="14" spans="1:7" ht="12.75">
      <c r="A14" t="s">
        <v>22</v>
      </c>
      <c r="B14" s="49">
        <v>0.1594107</v>
      </c>
      <c r="C14" s="49">
        <v>0.06721822</v>
      </c>
      <c r="D14" s="49">
        <v>0.02387018</v>
      </c>
      <c r="E14" s="49">
        <v>0.07270674</v>
      </c>
      <c r="F14" s="49">
        <v>0.1503474</v>
      </c>
      <c r="G14" s="49">
        <v>0.08255817</v>
      </c>
    </row>
    <row r="15" spans="1:7" ht="12.75">
      <c r="A15" t="s">
        <v>23</v>
      </c>
      <c r="B15" s="49">
        <v>-0.4034787</v>
      </c>
      <c r="C15" s="49">
        <v>-0.1554446</v>
      </c>
      <c r="D15" s="49">
        <v>-0.1147851</v>
      </c>
      <c r="E15" s="49">
        <v>-0.072795</v>
      </c>
      <c r="F15" s="49">
        <v>-0.3266782</v>
      </c>
      <c r="G15" s="49">
        <v>-0.1845488</v>
      </c>
    </row>
    <row r="16" spans="1:7" ht="12.75">
      <c r="A16" t="s">
        <v>24</v>
      </c>
      <c r="B16" s="49">
        <v>-0.03060206</v>
      </c>
      <c r="C16" s="49">
        <v>-0.01832129</v>
      </c>
      <c r="D16" s="49">
        <v>-0.0204107</v>
      </c>
      <c r="E16" s="49">
        <v>-0.03321307</v>
      </c>
      <c r="F16" s="49">
        <v>-0.05078825</v>
      </c>
      <c r="G16" s="49">
        <v>-0.02851455</v>
      </c>
    </row>
    <row r="17" spans="1:7" ht="12.75">
      <c r="A17" t="s">
        <v>25</v>
      </c>
      <c r="B17" s="49">
        <v>-0.04703989</v>
      </c>
      <c r="C17" s="49">
        <v>-0.04852882</v>
      </c>
      <c r="D17" s="49">
        <v>-0.04036244</v>
      </c>
      <c r="E17" s="49">
        <v>-0.06245637</v>
      </c>
      <c r="F17" s="49">
        <v>-0.04919031</v>
      </c>
      <c r="G17" s="49">
        <v>-0.04978955</v>
      </c>
    </row>
    <row r="18" spans="1:7" ht="12.75">
      <c r="A18" t="s">
        <v>26</v>
      </c>
      <c r="B18" s="49">
        <v>0.03002911</v>
      </c>
      <c r="C18" s="49">
        <v>-0.01429304</v>
      </c>
      <c r="D18" s="49">
        <v>0.01922238</v>
      </c>
      <c r="E18" s="49">
        <v>0.05273893</v>
      </c>
      <c r="F18" s="49">
        <v>0.03960471</v>
      </c>
      <c r="G18" s="49">
        <v>0.02350952</v>
      </c>
    </row>
    <row r="19" spans="1:7" ht="12.75">
      <c r="A19" t="s">
        <v>27</v>
      </c>
      <c r="B19" s="49">
        <v>-0.2098955</v>
      </c>
      <c r="C19" s="49">
        <v>-0.1933122</v>
      </c>
      <c r="D19" s="49">
        <v>-0.2070976</v>
      </c>
      <c r="E19" s="49">
        <v>-0.2083402</v>
      </c>
      <c r="F19" s="49">
        <v>-0.1617748</v>
      </c>
      <c r="G19" s="49">
        <v>-0.1984439</v>
      </c>
    </row>
    <row r="20" spans="1:7" ht="12.75">
      <c r="A20" t="s">
        <v>28</v>
      </c>
      <c r="B20" s="49">
        <v>-0.005210687</v>
      </c>
      <c r="C20" s="49">
        <v>0.002396894</v>
      </c>
      <c r="D20" s="49">
        <v>-0.006253343</v>
      </c>
      <c r="E20" s="49">
        <v>-0.006881706</v>
      </c>
      <c r="F20" s="49">
        <v>-0.005180699</v>
      </c>
      <c r="G20" s="49">
        <v>-0.004028828</v>
      </c>
    </row>
    <row r="21" spans="1:7" ht="12.75">
      <c r="A21" t="s">
        <v>29</v>
      </c>
      <c r="B21" s="49">
        <v>-131.6062</v>
      </c>
      <c r="C21" s="49">
        <v>52.14496</v>
      </c>
      <c r="D21" s="49">
        <v>23.0287</v>
      </c>
      <c r="E21" s="49">
        <v>31.55832</v>
      </c>
      <c r="F21" s="49">
        <v>-49.49014</v>
      </c>
      <c r="G21" s="49">
        <v>0.01036123</v>
      </c>
    </row>
    <row r="22" spans="1:7" ht="12.75">
      <c r="A22" t="s">
        <v>30</v>
      </c>
      <c r="B22" s="49">
        <v>168.8319</v>
      </c>
      <c r="C22" s="49">
        <v>104.4238</v>
      </c>
      <c r="D22" s="49">
        <v>-1.076407</v>
      </c>
      <c r="E22" s="49">
        <v>-83.9024</v>
      </c>
      <c r="F22" s="49">
        <v>-218.311</v>
      </c>
      <c r="G22" s="49">
        <v>0</v>
      </c>
    </row>
    <row r="23" spans="1:7" ht="12.75">
      <c r="A23" t="s">
        <v>31</v>
      </c>
      <c r="B23" s="49">
        <v>1.052715</v>
      </c>
      <c r="C23" s="49">
        <v>-1.979324</v>
      </c>
      <c r="D23" s="49">
        <v>-0.1551947</v>
      </c>
      <c r="E23" s="49">
        <v>1.196879</v>
      </c>
      <c r="F23" s="49">
        <v>8.79558</v>
      </c>
      <c r="G23" s="49">
        <v>1.099332</v>
      </c>
    </row>
    <row r="24" spans="1:7" ht="12.75">
      <c r="A24" t="s">
        <v>32</v>
      </c>
      <c r="B24" s="49">
        <v>-0.6649122</v>
      </c>
      <c r="C24" s="49">
        <v>-2.219885</v>
      </c>
      <c r="D24" s="49">
        <v>-0.8128304</v>
      </c>
      <c r="E24" s="49">
        <v>-1.171678</v>
      </c>
      <c r="F24" s="49">
        <v>-0.4181516</v>
      </c>
      <c r="G24" s="49">
        <v>-1.163746</v>
      </c>
    </row>
    <row r="25" spans="1:7" ht="12.75">
      <c r="A25" t="s">
        <v>33</v>
      </c>
      <c r="B25" s="49">
        <v>-0.4412713</v>
      </c>
      <c r="C25" s="49">
        <v>-0.6442791</v>
      </c>
      <c r="D25" s="49">
        <v>0.2048868</v>
      </c>
      <c r="E25" s="49">
        <v>0.3867071</v>
      </c>
      <c r="F25" s="49">
        <v>-1.657263</v>
      </c>
      <c r="G25" s="49">
        <v>-0.2975686</v>
      </c>
    </row>
    <row r="26" spans="1:7" ht="12.75">
      <c r="A26" t="s">
        <v>34</v>
      </c>
      <c r="B26" s="49">
        <v>0.004392275</v>
      </c>
      <c r="C26" s="49">
        <v>0.1506265</v>
      </c>
      <c r="D26" s="49">
        <v>0.2927328</v>
      </c>
      <c r="E26" s="49">
        <v>0.667218</v>
      </c>
      <c r="F26" s="49">
        <v>1.154424</v>
      </c>
      <c r="G26" s="49">
        <v>0.4216846</v>
      </c>
    </row>
    <row r="27" spans="1:7" ht="12.75">
      <c r="A27" t="s">
        <v>35</v>
      </c>
      <c r="B27" s="49">
        <v>-0.02696274</v>
      </c>
      <c r="C27" s="49">
        <v>0.06810348</v>
      </c>
      <c r="D27" s="49">
        <v>-0.100855</v>
      </c>
      <c r="E27" s="49">
        <v>0.2720703</v>
      </c>
      <c r="F27" s="49">
        <v>0.6394794</v>
      </c>
      <c r="G27" s="49">
        <v>0.1389421</v>
      </c>
    </row>
    <row r="28" spans="1:7" ht="12.75">
      <c r="A28" t="s">
        <v>36</v>
      </c>
      <c r="B28" s="49">
        <v>-0.2189764</v>
      </c>
      <c r="C28" s="49">
        <v>-0.5294992</v>
      </c>
      <c r="D28" s="49">
        <v>-0.2623067</v>
      </c>
      <c r="E28" s="49">
        <v>-0.3568916</v>
      </c>
      <c r="F28" s="49">
        <v>-0.3435323</v>
      </c>
      <c r="G28" s="49">
        <v>-0.353915</v>
      </c>
    </row>
    <row r="29" spans="1:7" ht="12.75">
      <c r="A29" t="s">
        <v>37</v>
      </c>
      <c r="B29" s="49">
        <v>0.09964189</v>
      </c>
      <c r="C29" s="49">
        <v>0.03345782</v>
      </c>
      <c r="D29" s="49">
        <v>0.04485094</v>
      </c>
      <c r="E29" s="49">
        <v>0.03501144</v>
      </c>
      <c r="F29" s="49">
        <v>0.01090365</v>
      </c>
      <c r="G29" s="49">
        <v>0.04315556</v>
      </c>
    </row>
    <row r="30" spans="1:7" ht="12.75">
      <c r="A30" t="s">
        <v>38</v>
      </c>
      <c r="B30" s="49">
        <v>-0.169328</v>
      </c>
      <c r="C30" s="49">
        <v>0.01300405</v>
      </c>
      <c r="D30" s="49">
        <v>-0.05376763</v>
      </c>
      <c r="E30" s="49">
        <v>0.06436479</v>
      </c>
      <c r="F30" s="49">
        <v>0.375901</v>
      </c>
      <c r="G30" s="49">
        <v>0.03125727</v>
      </c>
    </row>
    <row r="31" spans="1:7" ht="12.75">
      <c r="A31" t="s">
        <v>39</v>
      </c>
      <c r="B31" s="49">
        <v>0.02082704</v>
      </c>
      <c r="C31" s="49">
        <v>0.01689952</v>
      </c>
      <c r="D31" s="49">
        <v>-0.02206049</v>
      </c>
      <c r="E31" s="49">
        <v>0.0449264</v>
      </c>
      <c r="F31" s="49">
        <v>0.01606946</v>
      </c>
      <c r="G31" s="49">
        <v>0.01473485</v>
      </c>
    </row>
    <row r="32" spans="1:7" ht="12.75">
      <c r="A32" t="s">
        <v>40</v>
      </c>
      <c r="B32" s="49">
        <v>-0.01228091</v>
      </c>
      <c r="C32" s="49">
        <v>-0.03482069</v>
      </c>
      <c r="D32" s="49">
        <v>-0.006831833</v>
      </c>
      <c r="E32" s="49">
        <v>-0.01148062</v>
      </c>
      <c r="F32" s="49">
        <v>0.002120321</v>
      </c>
      <c r="G32" s="49">
        <v>-0.01428111</v>
      </c>
    </row>
    <row r="33" spans="1:7" ht="12.75">
      <c r="A33" t="s">
        <v>41</v>
      </c>
      <c r="B33" s="49">
        <v>0.1877616</v>
      </c>
      <c r="C33" s="49">
        <v>0.1108519</v>
      </c>
      <c r="D33" s="49">
        <v>0.1013448</v>
      </c>
      <c r="E33" s="49">
        <v>0.1027425</v>
      </c>
      <c r="F33" s="49">
        <v>0.08760518</v>
      </c>
      <c r="G33" s="49">
        <v>0.1146616</v>
      </c>
    </row>
    <row r="34" spans="1:7" ht="12.75">
      <c r="A34" t="s">
        <v>42</v>
      </c>
      <c r="B34" s="49">
        <v>-0.0464137</v>
      </c>
      <c r="C34" s="49">
        <v>-0.02783098</v>
      </c>
      <c r="D34" s="49">
        <v>-0.00206967</v>
      </c>
      <c r="E34" s="49">
        <v>0.01530249</v>
      </c>
      <c r="F34" s="49">
        <v>-0.001459607</v>
      </c>
      <c r="G34" s="49">
        <v>-0.01042716</v>
      </c>
    </row>
    <row r="35" spans="1:7" ht="12.75">
      <c r="A35" t="s">
        <v>43</v>
      </c>
      <c r="B35" s="49">
        <v>-0.005276589</v>
      </c>
      <c r="C35" s="49">
        <v>-0.006073626</v>
      </c>
      <c r="D35" s="49">
        <v>0.001383599</v>
      </c>
      <c r="E35" s="49">
        <v>0.0002214886</v>
      </c>
      <c r="F35" s="49">
        <v>0.006996964</v>
      </c>
      <c r="G35" s="49">
        <v>-0.0009075613</v>
      </c>
    </row>
    <row r="36" spans="1:6" ht="12.75">
      <c r="A36" t="s">
        <v>44</v>
      </c>
      <c r="B36" s="49">
        <v>22.42432</v>
      </c>
      <c r="C36" s="49">
        <v>22.41821</v>
      </c>
      <c r="D36" s="49">
        <v>22.42432</v>
      </c>
      <c r="E36" s="49">
        <v>22.42127</v>
      </c>
      <c r="F36" s="49">
        <v>22.42737</v>
      </c>
    </row>
    <row r="37" spans="1:6" ht="12.75">
      <c r="A37" t="s">
        <v>45</v>
      </c>
      <c r="B37" s="49">
        <v>0.3890991</v>
      </c>
      <c r="C37" s="49">
        <v>0.3723145</v>
      </c>
      <c r="D37" s="49">
        <v>0.3682455</v>
      </c>
      <c r="E37" s="49">
        <v>0.3657023</v>
      </c>
      <c r="F37" s="49">
        <v>0.3657023</v>
      </c>
    </row>
    <row r="38" spans="1:7" ht="12.75">
      <c r="A38" t="s">
        <v>55</v>
      </c>
      <c r="B38" s="49">
        <v>0.0002310964</v>
      </c>
      <c r="C38" s="49">
        <v>-0.0002372755</v>
      </c>
      <c r="D38" s="49">
        <v>-7.598362E-05</v>
      </c>
      <c r="E38" s="49">
        <v>7.04104E-05</v>
      </c>
      <c r="F38" s="49">
        <v>0.0001883469</v>
      </c>
      <c r="G38" s="49">
        <v>0.0002834324</v>
      </c>
    </row>
    <row r="39" spans="1:7" ht="12.75">
      <c r="A39" t="s">
        <v>56</v>
      </c>
      <c r="B39" s="49">
        <v>0.0002198289</v>
      </c>
      <c r="C39" s="49">
        <v>-8.616872E-05</v>
      </c>
      <c r="D39" s="49">
        <v>-3.915697E-05</v>
      </c>
      <c r="E39" s="49">
        <v>-5.305839E-05</v>
      </c>
      <c r="F39" s="49">
        <v>8.824506E-05</v>
      </c>
      <c r="G39" s="49">
        <v>0.00108841</v>
      </c>
    </row>
    <row r="40" spans="2:5" ht="12.75">
      <c r="B40" t="s">
        <v>46</v>
      </c>
      <c r="C40" t="s">
        <v>47</v>
      </c>
      <c r="D40" t="s">
        <v>48</v>
      </c>
      <c r="E40">
        <v>3.117094</v>
      </c>
    </row>
    <row r="42" ht="12.75">
      <c r="A42" t="s">
        <v>57</v>
      </c>
    </row>
    <row r="43" spans="1:6" ht="12.75">
      <c r="A43" t="s">
        <v>49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50</v>
      </c>
      <c r="B44">
        <v>12.506</v>
      </c>
      <c r="C44">
        <v>12.506</v>
      </c>
      <c r="D44">
        <v>12.506</v>
      </c>
      <c r="E44">
        <v>12.506</v>
      </c>
      <c r="F44">
        <v>12.506</v>
      </c>
      <c r="J44">
        <v>12.506</v>
      </c>
    </row>
    <row r="50" spans="1:7" ht="12.75">
      <c r="A50" t="s">
        <v>58</v>
      </c>
      <c r="B50">
        <f>-0.017/(B7*B7+B22*B22)*(B21*B22+B6*B7)</f>
        <v>0.00023109644299915008</v>
      </c>
      <c r="C50">
        <f>-0.017/(C7*C7+C22*C22)*(C21*C22+C6*C7)</f>
        <v>-0.00023727562641125946</v>
      </c>
      <c r="D50">
        <f>-0.017/(D7*D7+D22*D22)*(D21*D22+D6*D7)</f>
        <v>-7.598362611645443E-05</v>
      </c>
      <c r="E50">
        <f>-0.017/(E7*E7+E22*E22)*(E21*E22+E6*E7)</f>
        <v>7.041038957520978E-05</v>
      </c>
      <c r="F50">
        <f>-0.017/(F7*F7+F22*F22)*(F21*F22+F6*F7)</f>
        <v>0.00018834686333158476</v>
      </c>
      <c r="G50">
        <f>(B50*B$4+C50*C$4+D50*D$4+E50*E$4+F50*F$4)/SUM(B$4:F$4)</f>
        <v>1.8231870923439811E-07</v>
      </c>
    </row>
    <row r="51" spans="1:7" ht="12.75">
      <c r="A51" t="s">
        <v>59</v>
      </c>
      <c r="B51">
        <f>-0.017/(B7*B7+B22*B22)*(B21*B7-B6*B22)</f>
        <v>0.00021982889484452116</v>
      </c>
      <c r="C51">
        <f>-0.017/(C7*C7+C22*C22)*(C21*C7-C6*C22)</f>
        <v>-8.616870974427559E-05</v>
      </c>
      <c r="D51">
        <f>-0.017/(D7*D7+D22*D22)*(D21*D7-D6*D22)</f>
        <v>-3.9156968930703726E-05</v>
      </c>
      <c r="E51">
        <f>-0.017/(E7*E7+E22*E22)*(E21*E7-E6*E22)</f>
        <v>-5.305838393297049E-05</v>
      </c>
      <c r="F51">
        <f>-0.017/(F7*F7+F22*F22)*(F21*F7-F6*F22)</f>
        <v>8.824505720807817E-05</v>
      </c>
      <c r="G51">
        <f>(B51*B$4+C51*C$4+D51*D$4+E51*E$4+F51*F$4)/SUM(B$4:F$4)</f>
        <v>7.093333242700168E-07</v>
      </c>
    </row>
    <row r="58" ht="12.75">
      <c r="A58" t="s">
        <v>61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63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66</v>
      </c>
      <c r="B62">
        <f>B7+(2/0.017)*(B8*B50-B23*B51)</f>
        <v>10000.015468104073</v>
      </c>
      <c r="C62">
        <f>C7+(2/0.017)*(C8*C50-C23*C51)</f>
        <v>9999.931396142361</v>
      </c>
      <c r="D62">
        <f>D7+(2/0.017)*(D8*D50-D23*D51)</f>
        <v>10000.008788649222</v>
      </c>
      <c r="E62">
        <f>E7+(2/0.017)*(E8*E50-E23*E51)</f>
        <v>10000.026257997168</v>
      </c>
      <c r="F62">
        <f>F7+(2/0.017)*(F8*F50-F23*F51)</f>
        <v>9999.93207906785</v>
      </c>
    </row>
    <row r="63" spans="1:6" ht="12.75">
      <c r="A63" t="s">
        <v>67</v>
      </c>
      <c r="B63">
        <f>B8+(3/0.017)*(B9*B50-B24*B51)</f>
        <v>1.5844058732750423</v>
      </c>
      <c r="C63">
        <f>C8+(3/0.017)*(C9*C50-C24*C51)</f>
        <v>1.696738726415953</v>
      </c>
      <c r="D63">
        <f>D8+(3/0.017)*(D9*D50-D24*D51)</f>
        <v>-1.0657999455534548</v>
      </c>
      <c r="E63">
        <f>E8+(3/0.017)*(E9*E50-E24*E51)</f>
        <v>2.253282192487672</v>
      </c>
      <c r="F63">
        <f>F8+(3/0.017)*(F9*F50-F24*F51)</f>
        <v>1.005905979993469</v>
      </c>
    </row>
    <row r="64" spans="1:6" ht="12.75">
      <c r="A64" t="s">
        <v>68</v>
      </c>
      <c r="B64">
        <f>B9+(4/0.017)*(B10*B50-B25*B51)</f>
        <v>-0.2255592219955958</v>
      </c>
      <c r="C64">
        <f>C9+(4/0.017)*(C10*C50-C25*C51)</f>
        <v>0.18482011893238595</v>
      </c>
      <c r="D64">
        <f>D9+(4/0.017)*(D10*D50-D25*D51)</f>
        <v>-0.22657280092087229</v>
      </c>
      <c r="E64">
        <f>E9+(4/0.017)*(E10*E50-E25*E51)</f>
        <v>-0.2988915060924035</v>
      </c>
      <c r="F64">
        <f>F9+(4/0.017)*(F10*F50-F25*F51)</f>
        <v>-1.6870864915245551</v>
      </c>
    </row>
    <row r="65" spans="1:6" ht="12.75">
      <c r="A65" t="s">
        <v>69</v>
      </c>
      <c r="B65">
        <f>B10+(5/0.017)*(B11*B50-B26*B51)</f>
        <v>0.8120149334772099</v>
      </c>
      <c r="C65">
        <f>C10+(5/0.017)*(C11*C50-C26*C51)</f>
        <v>-0.028585574350813985</v>
      </c>
      <c r="D65">
        <f>D10+(5/0.017)*(D11*D50-D26*D51)</f>
        <v>0.46245571572688154</v>
      </c>
      <c r="E65">
        <f>E10+(5/0.017)*(E11*E50-E26*E51)</f>
        <v>-0.26239662456005675</v>
      </c>
      <c r="F65">
        <f>F10+(5/0.017)*(F11*F50-F26*F51)</f>
        <v>0.07602745281561785</v>
      </c>
    </row>
    <row r="66" spans="1:6" ht="12.75">
      <c r="A66" t="s">
        <v>70</v>
      </c>
      <c r="B66">
        <f>B11+(6/0.017)*(B12*B50-B27*B51)</f>
        <v>1.457842102128575</v>
      </c>
      <c r="C66">
        <f>C11+(6/0.017)*(C12*C50-C27*C51)</f>
        <v>0.6470842366341137</v>
      </c>
      <c r="D66">
        <f>D11+(6/0.017)*(D12*D50-D27*D51)</f>
        <v>1.2328450337732015</v>
      </c>
      <c r="E66">
        <f>E11+(6/0.017)*(E12*E50-E27*E51)</f>
        <v>0.6045848260182447</v>
      </c>
      <c r="F66">
        <f>F11+(6/0.017)*(F12*F50-F27*F51)</f>
        <v>13.023451591969522</v>
      </c>
    </row>
    <row r="67" spans="1:6" ht="12.75">
      <c r="A67" t="s">
        <v>71</v>
      </c>
      <c r="B67">
        <f>B12+(7/0.017)*(B13*B50-B28*B51)</f>
        <v>0.01573301010210859</v>
      </c>
      <c r="C67">
        <f>C12+(7/0.017)*(C13*C50-C28*C51)</f>
        <v>-0.09291012865605137</v>
      </c>
      <c r="D67">
        <f>D12+(7/0.017)*(D13*D50-D28*D51)</f>
        <v>-0.18951484806870111</v>
      </c>
      <c r="E67">
        <f>E12+(7/0.017)*(E13*E50-E28*E51)</f>
        <v>-0.08265697376246559</v>
      </c>
      <c r="F67">
        <f>F12+(7/0.017)*(F13*F50-F28*F51)</f>
        <v>-0.11507028177325687</v>
      </c>
    </row>
    <row r="68" spans="1:6" ht="12.75">
      <c r="A68" t="s">
        <v>72</v>
      </c>
      <c r="B68">
        <f>B13+(8/0.017)*(B14*B50-B29*B51)</f>
        <v>0.05874541255862836</v>
      </c>
      <c r="C68">
        <f>C13+(8/0.017)*(C14*C50-C29*C51)</f>
        <v>-0.07277973321246758</v>
      </c>
      <c r="D68">
        <f>D13+(8/0.017)*(D14*D50-D29*D51)</f>
        <v>0.02867323366194842</v>
      </c>
      <c r="E68">
        <f>E13+(8/0.017)*(E14*E50-E29*E51)</f>
        <v>0.012826787441745717</v>
      </c>
      <c r="F68">
        <f>F13+(8/0.017)*(F14*F50-F29*F51)</f>
        <v>-0.13018023271433776</v>
      </c>
    </row>
    <row r="69" spans="1:6" ht="12.75">
      <c r="A69" t="s">
        <v>73</v>
      </c>
      <c r="B69">
        <f>B14+(9/0.017)*(B15*B50-B30*B51)</f>
        <v>0.12975342072898866</v>
      </c>
      <c r="C69">
        <f>C14+(9/0.017)*(C15*C50-C30*C51)</f>
        <v>0.08733785608381055</v>
      </c>
      <c r="D69">
        <f>D14+(9/0.017)*(D15*D50-D30*D51)</f>
        <v>0.027372985667221784</v>
      </c>
      <c r="E69">
        <f>E14+(9/0.017)*(E15*E50-E30*E51)</f>
        <v>0.07180121687494816</v>
      </c>
      <c r="F69">
        <f>F14+(9/0.017)*(F15*F50-F30*F51)</f>
        <v>0.10021198965615075</v>
      </c>
    </row>
    <row r="70" spans="1:6" ht="12.75">
      <c r="A70" t="s">
        <v>74</v>
      </c>
      <c r="B70">
        <f>B15+(10/0.017)*(B16*B50-B31*B51)</f>
        <v>-0.4103318837650172</v>
      </c>
      <c r="C70">
        <f>C15+(10/0.017)*(C16*C50-C31*C51)</f>
        <v>-0.15203083212052357</v>
      </c>
      <c r="D70">
        <f>D15+(10/0.017)*(D16*D50-D31*D51)</f>
        <v>-0.11438094877879469</v>
      </c>
      <c r="E70">
        <f>E15+(10/0.017)*(E16*E50-E31*E51)</f>
        <v>-0.07276842530456618</v>
      </c>
      <c r="F70">
        <f>F15+(10/0.017)*(F16*F50-F31*F51)</f>
        <v>-0.3331392929403548</v>
      </c>
    </row>
    <row r="71" spans="1:6" ht="12.75">
      <c r="A71" t="s">
        <v>75</v>
      </c>
      <c r="B71">
        <f>B16+(11/0.017)*(B17*B50-B32*B51)</f>
        <v>-0.03588921154329111</v>
      </c>
      <c r="C71">
        <f>C16+(11/0.017)*(C17*C50-C32*C51)</f>
        <v>-0.012812067965721624</v>
      </c>
      <c r="D71">
        <f>D16+(11/0.017)*(D17*D50-D32*D51)</f>
        <v>-0.01859934250273778</v>
      </c>
      <c r="E71">
        <f>E16+(11/0.017)*(E17*E50-E32*E51)</f>
        <v>-0.0364527126679954</v>
      </c>
      <c r="F71">
        <f>F16+(11/0.017)*(F17*F50-F32*F51)</f>
        <v>-0.05690421663942827</v>
      </c>
    </row>
    <row r="72" spans="1:6" ht="12.75">
      <c r="A72" t="s">
        <v>76</v>
      </c>
      <c r="B72">
        <f>B17+(12/0.017)*(B18*B50-B33*B51)</f>
        <v>-0.07127692848104153</v>
      </c>
      <c r="C72">
        <f>C17+(12/0.017)*(C18*C50-C33*C51)</f>
        <v>-0.03939233396586636</v>
      </c>
      <c r="D72">
        <f>D17+(12/0.017)*(D18*D50-D33*D51)</f>
        <v>-0.03859225008242355</v>
      </c>
      <c r="E72">
        <f>E17+(12/0.017)*(E18*E50-E33*E51)</f>
        <v>-0.0559871561517791</v>
      </c>
      <c r="F72">
        <f>F17+(12/0.017)*(F18*F50-F33*F51)</f>
        <v>-0.04938181674294137</v>
      </c>
    </row>
    <row r="73" spans="1:6" ht="12.75">
      <c r="A73" t="s">
        <v>77</v>
      </c>
      <c r="B73">
        <f>B18+(13/0.017)*(B19*B50-B34*B51)</f>
        <v>0.0007385568250895085</v>
      </c>
      <c r="C73">
        <f>C18+(13/0.017)*(C19*C50-C34*C51)</f>
        <v>0.01894881166090935</v>
      </c>
      <c r="D73">
        <f>D18+(13/0.017)*(D19*D50-D34*D51)</f>
        <v>0.031193838814921583</v>
      </c>
      <c r="E73">
        <f>E18+(13/0.017)*(E19*E50-E34*E51)</f>
        <v>0.042142102921403135</v>
      </c>
      <c r="F73">
        <f>F18+(13/0.017)*(F19*F50-F34*F51)</f>
        <v>0.01640278943779907</v>
      </c>
    </row>
    <row r="74" spans="1:6" ht="12.75">
      <c r="A74" t="s">
        <v>78</v>
      </c>
      <c r="B74">
        <f>B19+(14/0.017)*(B20*B50-B35*B51)</f>
        <v>-0.2099319201788285</v>
      </c>
      <c r="C74">
        <f>C19+(14/0.017)*(C20*C50-C35*C51)</f>
        <v>-0.1942115608574429</v>
      </c>
      <c r="D74">
        <f>D19+(14/0.017)*(D20*D50-D35*D51)</f>
        <v>-0.2066616818191978</v>
      </c>
      <c r="E74">
        <f>E19+(14/0.017)*(E20*E50-E35*E51)</f>
        <v>-0.2087295579308924</v>
      </c>
      <c r="F74">
        <f>F19+(14/0.017)*(F20*F50-F35*F51)</f>
        <v>-0.16308686014880536</v>
      </c>
    </row>
    <row r="75" spans="1:6" ht="12.75">
      <c r="A75" t="s">
        <v>79</v>
      </c>
      <c r="B75" s="49">
        <f>B20</f>
        <v>-0.005210687</v>
      </c>
      <c r="C75" s="49">
        <f>C20</f>
        <v>0.002396894</v>
      </c>
      <c r="D75" s="49">
        <f>D20</f>
        <v>-0.006253343</v>
      </c>
      <c r="E75" s="49">
        <f>E20</f>
        <v>-0.006881706</v>
      </c>
      <c r="F75" s="49">
        <f>F20</f>
        <v>-0.005180699</v>
      </c>
    </row>
    <row r="78" ht="12.75">
      <c r="A78" t="s">
        <v>61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80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81</v>
      </c>
      <c r="B82">
        <f>B22+(2/0.017)*(B8*B51+B23*B50)</f>
        <v>168.9011330660742</v>
      </c>
      <c r="C82">
        <f>C22+(2/0.017)*(C8*C51+C23*C50)</f>
        <v>104.46142522517049</v>
      </c>
      <c r="D82">
        <f>D22+(2/0.017)*(D8*D51+D23*D50)</f>
        <v>-1.0701221524188993</v>
      </c>
      <c r="E82">
        <f>E22+(2/0.017)*(E8*E51+E23*E50)</f>
        <v>-83.90664258826203</v>
      </c>
      <c r="F82">
        <f>F22+(2/0.017)*(F8*F51+F23*F50)</f>
        <v>-218.10514346305214</v>
      </c>
    </row>
    <row r="83" spans="1:6" ht="12.75">
      <c r="A83" t="s">
        <v>82</v>
      </c>
      <c r="B83">
        <f>B23+(3/0.017)*(B9*B51+B24*B50)</f>
        <v>1.0144584515189576</v>
      </c>
      <c r="C83">
        <f>C23+(3/0.017)*(C9*C51+C24*C50)</f>
        <v>-1.8893919600186042</v>
      </c>
      <c r="D83">
        <f>D23+(3/0.017)*(D9*D51+D24*D50)</f>
        <v>-0.14277699423181472</v>
      </c>
      <c r="E83">
        <f>E23+(3/0.017)*(E9*E51+E24*E50)</f>
        <v>1.1851200229767207</v>
      </c>
      <c r="F83">
        <f>F23+(3/0.017)*(F9*F51+F24*F50)</f>
        <v>8.755299130781227</v>
      </c>
    </row>
    <row r="84" spans="1:6" ht="12.75">
      <c r="A84" t="s">
        <v>83</v>
      </c>
      <c r="B84">
        <f>B24+(4/0.017)*(B10*B51+B25*B50)</f>
        <v>-0.6520114403596602</v>
      </c>
      <c r="C84">
        <f>C24+(4/0.017)*(C10*C51+C25*C50)</f>
        <v>-2.1841613048498574</v>
      </c>
      <c r="D84">
        <f>D24+(4/0.017)*(D10*D51+D25*D50)</f>
        <v>-0.8209763132960045</v>
      </c>
      <c r="E84">
        <f>E24+(4/0.017)*(E10*E51+E25*E50)</f>
        <v>-1.1617100578358819</v>
      </c>
      <c r="F84">
        <f>F24+(4/0.017)*(F10*F51+F25*F50)</f>
        <v>-0.5044072968250289</v>
      </c>
    </row>
    <row r="85" spans="1:6" ht="12.75">
      <c r="A85" t="s">
        <v>84</v>
      </c>
      <c r="B85">
        <f>B25+(5/0.017)*(B11*B51+B26*B50)</f>
        <v>-0.34680290969505984</v>
      </c>
      <c r="C85">
        <f>C25+(5/0.017)*(C11*C51+C26*C50)</f>
        <v>-0.6709667708551094</v>
      </c>
      <c r="D85">
        <f>D25+(5/0.017)*(D11*D51+D26*D50)</f>
        <v>0.18418729217884608</v>
      </c>
      <c r="E85">
        <f>E25+(5/0.017)*(E11*E51+E26*E50)</f>
        <v>0.39114005394675727</v>
      </c>
      <c r="F85">
        <f>F25+(5/0.017)*(F11*F51+F26*F50)</f>
        <v>-1.2545782682548168</v>
      </c>
    </row>
    <row r="86" spans="1:6" ht="12.75">
      <c r="A86" t="s">
        <v>85</v>
      </c>
      <c r="B86">
        <f>B26+(6/0.017)*(B12*B51+B27*B50)</f>
        <v>0.001494082712982184</v>
      </c>
      <c r="C86">
        <f>C26+(6/0.017)*(C12*C51+C27*C50)</f>
        <v>0.14737546298633467</v>
      </c>
      <c r="D86">
        <f>D26+(6/0.017)*(D12*D51+D27*D50)</f>
        <v>0.2979857605187231</v>
      </c>
      <c r="E86">
        <f>E26+(6/0.017)*(E12*E51+E27*E50)</f>
        <v>0.6753861862681075</v>
      </c>
      <c r="F86">
        <f>F26+(6/0.017)*(F12*F51+F27*F50)</f>
        <v>1.1933064889977518</v>
      </c>
    </row>
    <row r="87" spans="1:6" ht="12.75">
      <c r="A87" t="s">
        <v>86</v>
      </c>
      <c r="B87">
        <f>B27+(7/0.017)*(B13*B51+B28*B50)</f>
        <v>-0.043118635168839875</v>
      </c>
      <c r="C87">
        <f>C27+(7/0.017)*(C13*C51+C28*C50)</f>
        <v>0.12220061431694962</v>
      </c>
      <c r="D87">
        <f>D27+(7/0.017)*(D13*D51+D28*D50)</f>
        <v>-0.0931108598672545</v>
      </c>
      <c r="E87">
        <f>E27+(7/0.017)*(E13*E51+E28*E50)</f>
        <v>0.26151461297581213</v>
      </c>
      <c r="F87">
        <f>F27+(7/0.017)*(F13*F51+F28*F50)</f>
        <v>0.6076388797292515</v>
      </c>
    </row>
    <row r="88" spans="1:6" ht="12.75">
      <c r="A88" t="s">
        <v>87</v>
      </c>
      <c r="B88">
        <f>B28+(8/0.017)*(B14*B51+B29*B50)</f>
        <v>-0.1916493579481863</v>
      </c>
      <c r="C88">
        <f>C28+(8/0.017)*(C14*C51+C29*C50)</f>
        <v>-0.5359607682294409</v>
      </c>
      <c r="D88">
        <f>D28+(8/0.017)*(D14*D51+D29*D50)</f>
        <v>-0.26435028633061736</v>
      </c>
      <c r="E88">
        <f>E28+(8/0.017)*(E14*E51+E29*E50)</f>
        <v>-0.35754690964491553</v>
      </c>
      <c r="F88">
        <f>F28+(8/0.017)*(F14*F51+F29*F50)</f>
        <v>-0.3363223784986112</v>
      </c>
    </row>
    <row r="89" spans="1:6" ht="12.75">
      <c r="A89" t="s">
        <v>88</v>
      </c>
      <c r="B89">
        <f>B29+(9/0.017)*(B15*B51+B30*B50)</f>
        <v>0.03196857370998955</v>
      </c>
      <c r="C89">
        <f>C29+(9/0.017)*(C15*C51+C30*C50)</f>
        <v>0.038915481681278535</v>
      </c>
      <c r="D89">
        <f>D29+(9/0.017)*(D15*D51+D30*D50)</f>
        <v>0.04939334381208589</v>
      </c>
      <c r="E89">
        <f>E29+(9/0.017)*(E15*E51+E30*E50)</f>
        <v>0.03945549970441437</v>
      </c>
      <c r="F89">
        <f>F29+(9/0.017)*(F15*F51+F30*F50)</f>
        <v>0.0331241406135392</v>
      </c>
    </row>
    <row r="90" spans="1:6" ht="12.75">
      <c r="A90" t="s">
        <v>89</v>
      </c>
      <c r="B90">
        <f>B30+(10/0.017)*(B16*B51+B31*B50)</f>
        <v>-0.17045397774562632</v>
      </c>
      <c r="C90">
        <f>C30+(10/0.017)*(C16*C51+C31*C50)</f>
        <v>0.011573978074177113</v>
      </c>
      <c r="D90">
        <f>D30+(10/0.017)*(D16*D51+D31*D50)</f>
        <v>-0.05231147872361194</v>
      </c>
      <c r="E90">
        <f>E30+(10/0.017)*(E16*E51+E31*E50)</f>
        <v>0.06726215302697902</v>
      </c>
      <c r="F90">
        <f>F30+(10/0.017)*(F16*F51+F31*F50)</f>
        <v>0.3750450119762848</v>
      </c>
    </row>
    <row r="91" spans="1:6" ht="12.75">
      <c r="A91" t="s">
        <v>90</v>
      </c>
      <c r="B91">
        <f>B31+(11/0.017)*(B17*B51+B32*B50)</f>
        <v>0.012299580108758479</v>
      </c>
      <c r="C91">
        <f>C31+(11/0.017)*(C17*C51+C32*C50)</f>
        <v>0.024951369129587012</v>
      </c>
      <c r="D91">
        <f>D31+(11/0.017)*(D17*D51+D32*D50)</f>
        <v>-0.020701939365440944</v>
      </c>
      <c r="E91">
        <f>E31+(11/0.017)*(E17*E51+E32*E50)</f>
        <v>0.04654759237937069</v>
      </c>
      <c r="F91">
        <f>F31+(11/0.017)*(F17*F51+F32*F50)</f>
        <v>0.013519112646194289</v>
      </c>
    </row>
    <row r="92" spans="1:6" ht="12.75">
      <c r="A92" t="s">
        <v>91</v>
      </c>
      <c r="B92">
        <f>B32+(12/0.017)*(B18*B51+B33*B50)</f>
        <v>0.023007775145619143</v>
      </c>
      <c r="C92">
        <f>C32+(12/0.017)*(C18*C51+C33*C50)</f>
        <v>-0.05251775437382704</v>
      </c>
      <c r="D92">
        <f>D32+(12/0.017)*(D18*D51+D33*D50)</f>
        <v>-0.012798822784810138</v>
      </c>
      <c r="E92">
        <f>E32+(12/0.017)*(E18*E51+E33*E50)</f>
        <v>-0.008349398549569223</v>
      </c>
      <c r="F92">
        <f>F32+(12/0.017)*(F18*F51+F33*F50)</f>
        <v>0.016234495657123458</v>
      </c>
    </row>
    <row r="93" spans="1:6" ht="12.75">
      <c r="A93" t="s">
        <v>92</v>
      </c>
      <c r="B93">
        <f>B33+(13/0.017)*(B19*B51+B34*B50)</f>
        <v>0.1442749659961481</v>
      </c>
      <c r="C93">
        <f>C33+(13/0.017)*(C19*C51+C34*C50)</f>
        <v>0.12863978169673915</v>
      </c>
      <c r="D93">
        <f>D33+(13/0.017)*(D19*D51+D34*D50)</f>
        <v>0.10766629877433768</v>
      </c>
      <c r="E93">
        <f>E33+(13/0.017)*(E19*E51+E34*E50)</f>
        <v>0.11201964304907965</v>
      </c>
      <c r="F93">
        <f>F33+(13/0.017)*(F19*F51+F34*F50)</f>
        <v>0.07647814438513889</v>
      </c>
    </row>
    <row r="94" spans="1:6" ht="12.75">
      <c r="A94" t="s">
        <v>93</v>
      </c>
      <c r="B94">
        <f>B34+(14/0.017)*(B20*B51+B35*B50)</f>
        <v>-0.04836123218771931</v>
      </c>
      <c r="C94">
        <f>C34+(14/0.017)*(C20*C51+C35*C50)</f>
        <v>-0.026814261993817954</v>
      </c>
      <c r="D94">
        <f>D34+(14/0.017)*(D20*D51+D35*D50)</f>
        <v>-0.0019545973389211136</v>
      </c>
      <c r="E94">
        <f>E34+(14/0.017)*(E20*E51+E35*E50)</f>
        <v>0.015616030127496478</v>
      </c>
      <c r="F94">
        <f>F34+(14/0.017)*(F20*F51+F35*F50)</f>
        <v>-0.0007508074707907888</v>
      </c>
    </row>
    <row r="95" spans="1:6" ht="12.75">
      <c r="A95" t="s">
        <v>94</v>
      </c>
      <c r="B95" s="49">
        <f>B35</f>
        <v>-0.005276589</v>
      </c>
      <c r="C95" s="49">
        <f>C35</f>
        <v>-0.006073626</v>
      </c>
      <c r="D95" s="49">
        <f>D35</f>
        <v>0.001383599</v>
      </c>
      <c r="E95" s="49">
        <f>E35</f>
        <v>0.0002214886</v>
      </c>
      <c r="F95" s="49">
        <f>F35</f>
        <v>0.006996964</v>
      </c>
    </row>
    <row r="98" ht="12.75">
      <c r="A98" t="s">
        <v>62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64</v>
      </c>
      <c r="H100" t="s">
        <v>65</v>
      </c>
      <c r="I100" t="s">
        <v>60</v>
      </c>
      <c r="K100" t="s">
        <v>95</v>
      </c>
    </row>
    <row r="101" spans="1:9" ht="12.75">
      <c r="A101" t="s">
        <v>63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66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10000.000000000002</v>
      </c>
    </row>
    <row r="103" spans="1:11" ht="12.75">
      <c r="A103" t="s">
        <v>67</v>
      </c>
      <c r="B103">
        <f>B63*10000/B62</f>
        <v>1.584403422503339</v>
      </c>
      <c r="C103">
        <f>C63*10000/C62</f>
        <v>1.6967503667780142</v>
      </c>
      <c r="D103">
        <f>D63*10000/D62</f>
        <v>-1.0657990088600917</v>
      </c>
      <c r="E103">
        <f>E63*10000/E62</f>
        <v>2.253276275835465</v>
      </c>
      <c r="F103">
        <f>F63*10000/F62</f>
        <v>1.005912812247056</v>
      </c>
      <c r="G103">
        <f>AVERAGE(C103:E103)</f>
        <v>0.9614092112511292</v>
      </c>
      <c r="H103">
        <f>STDEV(C103:E103)</f>
        <v>1.7775292255341215</v>
      </c>
      <c r="I103">
        <f>(B103*B4+C103*C4+D103*D4+E103*E4+F103*F4)/SUM(B4:F4)</f>
        <v>1.0580320875300417</v>
      </c>
      <c r="K103">
        <f>(LN(H103)+LN(H123))/2-LN(K114*K115^3)</f>
        <v>-3.3743962946756105</v>
      </c>
    </row>
    <row r="104" spans="1:11" ht="12.75">
      <c r="A104" t="s">
        <v>68</v>
      </c>
      <c r="B104">
        <f>B64*10000/B62</f>
        <v>-0.22555887309878345</v>
      </c>
      <c r="C104">
        <f>C64*10000/C62</f>
        <v>0.18482138687839736</v>
      </c>
      <c r="D104">
        <f>D64*10000/D62</f>
        <v>-0.22657260179416025</v>
      </c>
      <c r="E104">
        <f>E64*10000/E62</f>
        <v>-0.29889072126523225</v>
      </c>
      <c r="F104">
        <f>F64*10000/F62</f>
        <v>-1.6870979504510975</v>
      </c>
      <c r="G104">
        <f>AVERAGE(C104:E104)</f>
        <v>-0.11354731206033171</v>
      </c>
      <c r="H104">
        <f>STDEV(C104:E104)</f>
        <v>0.2609126060211551</v>
      </c>
      <c r="I104">
        <f>(B104*B4+C104*C4+D104*D4+E104*E4+F104*F4)/SUM(B4:F4)</f>
        <v>-0.33954803637670933</v>
      </c>
      <c r="K104">
        <f>(LN(H104)+LN(H124))/2-LN(K114*K115^4)</f>
        <v>-4.130660025333576</v>
      </c>
    </row>
    <row r="105" spans="1:11" ht="12.75">
      <c r="A105" t="s">
        <v>69</v>
      </c>
      <c r="B105">
        <f>B65*10000/B62</f>
        <v>0.8120136774460027</v>
      </c>
      <c r="C105">
        <f>C65*10000/C62</f>
        <v>-0.028585770460226697</v>
      </c>
      <c r="D105">
        <f>D65*10000/D62</f>
        <v>0.4624553092911321</v>
      </c>
      <c r="E105">
        <f>E65*10000/E62</f>
        <v>-0.2623959355608835</v>
      </c>
      <c r="F105">
        <f>F65*10000/F62</f>
        <v>0.07602796920467163</v>
      </c>
      <c r="G105">
        <f>AVERAGE(C105:E105)</f>
        <v>0.057157867756673975</v>
      </c>
      <c r="H105">
        <f>STDEV(C105:E105)</f>
        <v>0.36995447072833465</v>
      </c>
      <c r="I105">
        <f>(B105*B4+C105*C4+D105*D4+E105*E4+F105*F4)/SUM(B4:F4)</f>
        <v>0.1690100359937032</v>
      </c>
      <c r="K105">
        <f>(LN(H105)+LN(H125))/2-LN(K114*K115^5)</f>
        <v>-3.4802990820805677</v>
      </c>
    </row>
    <row r="106" spans="1:11" ht="12.75">
      <c r="A106" t="s">
        <v>70</v>
      </c>
      <c r="B106">
        <f>B66*10000/B62</f>
        <v>1.4578398471267273</v>
      </c>
      <c r="C106">
        <f>C66*10000/C62</f>
        <v>0.647088675912054</v>
      </c>
      <c r="D106">
        <f>D66*10000/D62</f>
        <v>1.2328439502698991</v>
      </c>
      <c r="E106">
        <f>E66*10000/E62</f>
        <v>0.6045832385037483</v>
      </c>
      <c r="F106">
        <f>F66*10000/F62</f>
        <v>13.023540049067524</v>
      </c>
      <c r="G106">
        <f>AVERAGE(C106:E106)</f>
        <v>0.8281719548952338</v>
      </c>
      <c r="H106">
        <f>STDEV(C106:E106)</f>
        <v>0.3511000511716041</v>
      </c>
      <c r="I106">
        <f>(B106*B4+C106*C4+D106*D4+E106*E4+F106*F4)/SUM(B4:F4)</f>
        <v>2.5452561278877415</v>
      </c>
      <c r="K106">
        <f>(LN(H106)+LN(H126))/2-LN(K114*K115^6)</f>
        <v>-3.2789297738906487</v>
      </c>
    </row>
    <row r="107" spans="1:11" ht="12.75">
      <c r="A107" t="s">
        <v>71</v>
      </c>
      <c r="B107">
        <f>B67*10000/B62</f>
        <v>0.015732985766162468</v>
      </c>
      <c r="C107">
        <f>C67*10000/C62</f>
        <v>-0.09291076605974816</v>
      </c>
      <c r="D107">
        <f>D67*10000/D62</f>
        <v>-0.1895146815108953</v>
      </c>
      <c r="E107">
        <f>E67*10000/E62</f>
        <v>-0.0826567567223772</v>
      </c>
      <c r="F107">
        <f>F67*10000/F62</f>
        <v>-0.11507106334664548</v>
      </c>
      <c r="G107">
        <f>AVERAGE(C107:E107)</f>
        <v>-0.12169406809767357</v>
      </c>
      <c r="H107">
        <f>STDEV(C107:E107)</f>
        <v>0.05895772112015502</v>
      </c>
      <c r="I107">
        <f>(B107*B4+C107*C4+D107*D4+E107*E4+F107*F4)/SUM(B4:F4)</f>
        <v>-0.10087845177132379</v>
      </c>
      <c r="K107">
        <f>(LN(H107)+LN(H127))/2-LN(K114*K115^7)</f>
        <v>-3.789889189919645</v>
      </c>
    </row>
    <row r="108" spans="1:9" ht="12.75">
      <c r="A108" t="s">
        <v>72</v>
      </c>
      <c r="B108">
        <f>B68*10000/B62</f>
        <v>0.058745321690753395</v>
      </c>
      <c r="C108">
        <f>C68*10000/C62</f>
        <v>-0.07278023251293861</v>
      </c>
      <c r="D108">
        <f>D68*10000/D62</f>
        <v>0.028673208462071297</v>
      </c>
      <c r="E108">
        <f>E68*10000/E62</f>
        <v>0.012826753761259323</v>
      </c>
      <c r="F108">
        <f>F68*10000/F62</f>
        <v>-0.13018111691661868</v>
      </c>
      <c r="G108">
        <f>AVERAGE(C108:E108)</f>
        <v>-0.010426756763202663</v>
      </c>
      <c r="H108">
        <f>STDEV(C108:E108)</f>
        <v>0.05457787541853295</v>
      </c>
      <c r="I108">
        <f>(B108*B4+C108*C4+D108*D4+E108*E4+F108*F4)/SUM(B4:F4)</f>
        <v>-0.016373684291235674</v>
      </c>
    </row>
    <row r="109" spans="1:9" ht="12.75">
      <c r="A109" t="s">
        <v>73</v>
      </c>
      <c r="B109">
        <f>B69*10000/B62</f>
        <v>0.12975322002535755</v>
      </c>
      <c r="C109">
        <f>C69*10000/C62</f>
        <v>0.08733845525930566</v>
      </c>
      <c r="D109">
        <f>D69*10000/D62</f>
        <v>0.02737296161008601</v>
      </c>
      <c r="E109">
        <f>E69*10000/E62</f>
        <v>0.07180102833982828</v>
      </c>
      <c r="F109">
        <f>F69*10000/F62</f>
        <v>0.10021267030994882</v>
      </c>
      <c r="G109">
        <f>AVERAGE(C109:E109)</f>
        <v>0.06217081506973998</v>
      </c>
      <c r="H109">
        <f>STDEV(C109:E109)</f>
        <v>0.03112106782983498</v>
      </c>
      <c r="I109">
        <f>(B109*B4+C109*C4+D109*D4+E109*E4+F109*F4)/SUM(B4:F4)</f>
        <v>0.07704511060385212</v>
      </c>
    </row>
    <row r="110" spans="1:11" ht="12.75">
      <c r="A110" t="s">
        <v>74</v>
      </c>
      <c r="B110">
        <f>B70*10000/B62</f>
        <v>-0.4103312490603707</v>
      </c>
      <c r="C110">
        <f>C70*10000/C62</f>
        <v>-0.15203187511783528</v>
      </c>
      <c r="D110">
        <f>D70*10000/D62</f>
        <v>-0.11438084825347938</v>
      </c>
      <c r="E110">
        <f>E70*10000/E62</f>
        <v>-0.07276823422975734</v>
      </c>
      <c r="F110">
        <f>F70*10000/F62</f>
        <v>-0.3331415556688547</v>
      </c>
      <c r="G110">
        <f>AVERAGE(C110:E110)</f>
        <v>-0.11306031920035735</v>
      </c>
      <c r="H110">
        <f>STDEV(C110:E110)</f>
        <v>0.039648316981224424</v>
      </c>
      <c r="I110">
        <f>(B110*B4+C110*C4+D110*D4+E110*E4+F110*F4)/SUM(B4:F4)</f>
        <v>-0.18548994222162762</v>
      </c>
      <c r="K110">
        <f>EXP(AVERAGE(K103:K107))</f>
        <v>0.02702927143005639</v>
      </c>
    </row>
    <row r="111" spans="1:9" ht="12.75">
      <c r="A111" t="s">
        <v>75</v>
      </c>
      <c r="B111">
        <f>B71*10000/B62</f>
        <v>-0.03588915602957105</v>
      </c>
      <c r="C111">
        <f>C71*10000/C62</f>
        <v>-0.012812155862053304</v>
      </c>
      <c r="D111">
        <f>D71*10000/D62</f>
        <v>-0.018599326156442445</v>
      </c>
      <c r="E111">
        <f>E71*10000/E62</f>
        <v>-0.03645261695072413</v>
      </c>
      <c r="F111">
        <f>F71*10000/F62</f>
        <v>-0.056904603140797164</v>
      </c>
      <c r="G111">
        <f>AVERAGE(C111:E111)</f>
        <v>-0.022621366323073294</v>
      </c>
      <c r="H111">
        <f>STDEV(C111:E111)</f>
        <v>0.012322761681041062</v>
      </c>
      <c r="I111">
        <f>(B111*B4+C111*C4+D111*D4+E111*E4+F111*F4)/SUM(B4:F4)</f>
        <v>-0.029115923382172122</v>
      </c>
    </row>
    <row r="112" spans="1:9" ht="12.75">
      <c r="A112" t="s">
        <v>76</v>
      </c>
      <c r="B112">
        <f>B72*10000/B62</f>
        <v>-0.07127681822931729</v>
      </c>
      <c r="C112">
        <f>C72*10000/C62</f>
        <v>-0.03939260421432752</v>
      </c>
      <c r="D112">
        <f>D72*10000/D62</f>
        <v>-0.03859221616507849</v>
      </c>
      <c r="E112">
        <f>E72*10000/E62</f>
        <v>-0.055987009141106346</v>
      </c>
      <c r="F112">
        <f>F72*10000/F62</f>
        <v>-0.04938215215112193</v>
      </c>
      <c r="G112">
        <f>AVERAGE(C112:E112)</f>
        <v>-0.04465727650683746</v>
      </c>
      <c r="H112">
        <f>STDEV(C112:E112)</f>
        <v>0.009819994217429977</v>
      </c>
      <c r="I112">
        <f>(B112*B4+C112*C4+D112*D4+E112*E4+F112*F4)/SUM(B4:F4)</f>
        <v>-0.049146784033281425</v>
      </c>
    </row>
    <row r="113" spans="1:9" ht="12.75">
      <c r="A113" t="s">
        <v>77</v>
      </c>
      <c r="B113">
        <f>B73*10000/B62</f>
        <v>0.0007385556826838921</v>
      </c>
      <c r="C113">
        <f>C73*10000/C62</f>
        <v>0.01894894165795894</v>
      </c>
      <c r="D113">
        <f>D73*10000/D62</f>
        <v>0.031193811399774955</v>
      </c>
      <c r="E113">
        <f>E73*10000/E62</f>
        <v>0.042141992264971784</v>
      </c>
      <c r="F113">
        <f>F73*10000/F62</f>
        <v>0.016402900847830623</v>
      </c>
      <c r="G113">
        <f>AVERAGE(C113:E113)</f>
        <v>0.030761581774235228</v>
      </c>
      <c r="H113">
        <f>STDEV(C113:E113)</f>
        <v>0.01160256505914792</v>
      </c>
      <c r="I113">
        <f>(B113*B4+C113*C4+D113*D4+E113*E4+F113*F4)/SUM(B4:F4)</f>
        <v>0.02449544468569473</v>
      </c>
    </row>
    <row r="114" spans="1:11" ht="12.75">
      <c r="A114" t="s">
        <v>78</v>
      </c>
      <c r="B114">
        <f>B74*10000/B62</f>
        <v>-0.20993159545445186</v>
      </c>
      <c r="C114">
        <f>C74*10000/C62</f>
        <v>-0.1942128932328108</v>
      </c>
      <c r="D114">
        <f>D74*10000/D62</f>
        <v>-0.2066615001916545</v>
      </c>
      <c r="E114">
        <f>E74*10000/E62</f>
        <v>-0.20872900985031745</v>
      </c>
      <c r="F114">
        <f>F74*10000/F62</f>
        <v>-0.16308796785748528</v>
      </c>
      <c r="G114">
        <f>AVERAGE(C114:E114)</f>
        <v>-0.2032011344249276</v>
      </c>
      <c r="H114">
        <f>STDEV(C114:E114)</f>
        <v>0.007852388734830741</v>
      </c>
      <c r="I114">
        <f>(B114*B4+C114*C4+D114*D4+E114*E4+F114*F4)/SUM(B4:F4)</f>
        <v>-0.19882812154339177</v>
      </c>
      <c r="J114" t="s">
        <v>96</v>
      </c>
      <c r="K114">
        <v>285</v>
      </c>
    </row>
    <row r="115" spans="1:11" ht="12.75">
      <c r="A115" t="s">
        <v>79</v>
      </c>
      <c r="B115">
        <f>B75*10000/B62</f>
        <v>-0.005210678940067586</v>
      </c>
      <c r="C115">
        <f>C75*10000/C62</f>
        <v>0.0023969104437302855</v>
      </c>
      <c r="D115">
        <f>D75*10000/D62</f>
        <v>-0.0062533375041610205</v>
      </c>
      <c r="E115">
        <f>E75*10000/E62</f>
        <v>-0.006881687930065782</v>
      </c>
      <c r="F115">
        <f>F75*10000/F62</f>
        <v>-0.005180734188029528</v>
      </c>
      <c r="G115">
        <f>AVERAGE(C115:E115)</f>
        <v>-0.0035793716634988392</v>
      </c>
      <c r="H115">
        <f>STDEV(C115:E115)</f>
        <v>0.0051851390466721246</v>
      </c>
      <c r="I115">
        <f>(B115*B4+C115*C4+D115*D4+E115*E4+F115*F4)/SUM(B4:F4)</f>
        <v>-0.0040288068175622135</v>
      </c>
      <c r="J115" t="s">
        <v>97</v>
      </c>
      <c r="K115">
        <v>0.5536</v>
      </c>
    </row>
    <row r="118" ht="12.75">
      <c r="A118" t="s">
        <v>62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64</v>
      </c>
      <c r="H120" t="s">
        <v>65</v>
      </c>
      <c r="I120" t="s">
        <v>60</v>
      </c>
    </row>
    <row r="121" spans="1:9" ht="12.75">
      <c r="A121" t="s">
        <v>80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81</v>
      </c>
      <c r="B122">
        <f>B82*10000/B62</f>
        <v>168.90087180844787</v>
      </c>
      <c r="C122">
        <f>C82*10000/C62</f>
        <v>104.46214187576147</v>
      </c>
      <c r="D122">
        <f>D82*10000/D62</f>
        <v>-1.0701212119269037</v>
      </c>
      <c r="E122">
        <f>E82*10000/E62</f>
        <v>-83.90642226680221</v>
      </c>
      <c r="F122">
        <f>F82*10000/F62</f>
        <v>-218.10662486357904</v>
      </c>
      <c r="G122">
        <f>AVERAGE(C122:E122)</f>
        <v>6.495199465677454</v>
      </c>
      <c r="H122">
        <f>STDEV(C122:E122)</f>
        <v>94.41188774195241</v>
      </c>
      <c r="I122">
        <f>(B122*B4+C122*C4+D122*D4+E122*E4+F122*F4)/SUM(B4:F4)</f>
        <v>0.09282046558934136</v>
      </c>
    </row>
    <row r="123" spans="1:9" ht="12.75">
      <c r="A123" t="s">
        <v>82</v>
      </c>
      <c r="B123">
        <f>B83*10000/B62</f>
        <v>1.0144568823464941</v>
      </c>
      <c r="C123">
        <f>C83*10000/C62</f>
        <v>-1.8894049220652338</v>
      </c>
      <c r="D123">
        <f>D83*10000/D62</f>
        <v>-0.14277686875023307</v>
      </c>
      <c r="E123">
        <f>E83*10000/E62</f>
        <v>1.1851169110970712</v>
      </c>
      <c r="F123">
        <f>F83*10000/F62</f>
        <v>8.755358597992954</v>
      </c>
      <c r="G123">
        <f>AVERAGE(C123:E123)</f>
        <v>-0.2823549599061319</v>
      </c>
      <c r="H123">
        <f>STDEV(C123:E123)</f>
        <v>1.5420060500192496</v>
      </c>
      <c r="I123">
        <f>(B123*B4+C123*C4+D123*D4+E123*E4+F123*F4)/SUM(B4:F4)</f>
        <v>1.1105002548078795</v>
      </c>
    </row>
    <row r="124" spans="1:9" ht="12.75">
      <c r="A124" t="s">
        <v>83</v>
      </c>
      <c r="B124">
        <f>B84*10000/B62</f>
        <v>-0.6520104318231386</v>
      </c>
      <c r="C124">
        <f>C84*10000/C62</f>
        <v>-2.184176289141777</v>
      </c>
      <c r="D124">
        <f>D84*10000/D62</f>
        <v>-0.8209755917693549</v>
      </c>
      <c r="E124">
        <f>E84*10000/E62</f>
        <v>-1.1617070074259508</v>
      </c>
      <c r="F124">
        <f>F84*10000/F62</f>
        <v>-0.504410722829677</v>
      </c>
      <c r="G124">
        <f>AVERAGE(C124:E124)</f>
        <v>-1.3889529627790278</v>
      </c>
      <c r="H124">
        <f>STDEV(C124:E124)</f>
        <v>0.7094431467689383</v>
      </c>
      <c r="I124">
        <f>(B124*B4+C124*C4+D124*D4+E124*E4+F124*F4)/SUM(B4:F4)</f>
        <v>-1.1643165551260204</v>
      </c>
    </row>
    <row r="125" spans="1:9" ht="12.75">
      <c r="A125" t="s">
        <v>84</v>
      </c>
      <c r="B125">
        <f>B85*10000/B62</f>
        <v>-0.3468023732575396</v>
      </c>
      <c r="C125">
        <f>C85*10000/C62</f>
        <v>-0.6709713739775713</v>
      </c>
      <c r="D125">
        <f>D85*10000/D62</f>
        <v>0.18418713030323813</v>
      </c>
      <c r="E125">
        <f>E85*10000/E62</f>
        <v>0.39113902689401125</v>
      </c>
      <c r="F125">
        <f>F85*10000/F62</f>
        <v>-1.2545867895252376</v>
      </c>
      <c r="G125">
        <f>AVERAGE(C125:E125)</f>
        <v>-0.031881738926773984</v>
      </c>
      <c r="H125">
        <f>STDEV(C125:E125)</f>
        <v>0.5630576729764462</v>
      </c>
      <c r="I125">
        <f>(B125*B4+C125*C4+D125*D4+E125*E4+F125*F4)/SUM(B4:F4)</f>
        <v>-0.24058166012922647</v>
      </c>
    </row>
    <row r="126" spans="1:9" ht="12.75">
      <c r="A126" t="s">
        <v>85</v>
      </c>
      <c r="B126">
        <f>B86*10000/B62</f>
        <v>0.001494080401923069</v>
      </c>
      <c r="C126">
        <f>C86*10000/C62</f>
        <v>0.14737647404579915</v>
      </c>
      <c r="D126">
        <f>D86*10000/D62</f>
        <v>0.297985498629721</v>
      </c>
      <c r="E126">
        <f>E86*10000/E62</f>
        <v>0.6753844128439076</v>
      </c>
      <c r="F126">
        <f>F86*10000/F62</f>
        <v>1.1933145941017098</v>
      </c>
      <c r="G126">
        <f>AVERAGE(C126:E126)</f>
        <v>0.37358212850647593</v>
      </c>
      <c r="H126">
        <f>STDEV(C126:E126)</f>
        <v>0.27200042958605614</v>
      </c>
      <c r="I126">
        <f>(B126*B4+C126*C4+D126*D4+E126*E4+F126*F4)/SUM(B4:F4)</f>
        <v>0.42895076683774297</v>
      </c>
    </row>
    <row r="127" spans="1:9" ht="12.75">
      <c r="A127" t="s">
        <v>86</v>
      </c>
      <c r="B127">
        <f>B87*10000/B62</f>
        <v>-0.043118568472589415</v>
      </c>
      <c r="C127">
        <f>C87*10000/C62</f>
        <v>0.12220145266605581</v>
      </c>
      <c r="D127">
        <f>D87*10000/D62</f>
        <v>-0.09311077803545781</v>
      </c>
      <c r="E127">
        <f>E87*10000/E62</f>
        <v>0.26151392629261855</v>
      </c>
      <c r="F127">
        <f>F87*10000/F62</f>
        <v>0.6076430068971957</v>
      </c>
      <c r="G127">
        <f>AVERAGE(C127:E127)</f>
        <v>0.09686820030773885</v>
      </c>
      <c r="H127">
        <f>STDEV(C127:E127)</f>
        <v>0.1786644913972318</v>
      </c>
      <c r="I127">
        <f>(B127*B4+C127*C4+D127*D4+E127*E4+F127*F4)/SUM(B4:F4)</f>
        <v>0.1447107312854226</v>
      </c>
    </row>
    <row r="128" spans="1:9" ht="12.75">
      <c r="A128" t="s">
        <v>87</v>
      </c>
      <c r="B128">
        <f>B88*10000/B62</f>
        <v>-0.19164906150342342</v>
      </c>
      <c r="C128">
        <f>C88*10000/C62</f>
        <v>-0.5359644451522905</v>
      </c>
      <c r="D128">
        <f>D88*10000/D62</f>
        <v>-0.2643500540026277</v>
      </c>
      <c r="E128">
        <f>E88*10000/E62</f>
        <v>-0.35754597080080663</v>
      </c>
      <c r="F128">
        <f>F88*10000/F62</f>
        <v>-0.33632466284707174</v>
      </c>
      <c r="G128">
        <f>AVERAGE(C128:E128)</f>
        <v>-0.38595348998524165</v>
      </c>
      <c r="H128">
        <f>STDEV(C128:E128)</f>
        <v>0.13801751602445606</v>
      </c>
      <c r="I128">
        <f>(B128*B4+C128*C4+D128*D4+E128*E4+F128*F4)/SUM(B4:F4)</f>
        <v>-0.351196411912247</v>
      </c>
    </row>
    <row r="129" spans="1:9" ht="12.75">
      <c r="A129" t="s">
        <v>88</v>
      </c>
      <c r="B129">
        <f>B89*10000/B62</f>
        <v>0.03196852426074352</v>
      </c>
      <c r="C129">
        <f>C89*10000/C62</f>
        <v>0.038915748658326615</v>
      </c>
      <c r="D129">
        <f>D89*10000/D62</f>
        <v>0.04939330040204678</v>
      </c>
      <c r="E129">
        <f>E89*10000/E62</f>
        <v>0.03945539610244646</v>
      </c>
      <c r="F129">
        <f>F89*10000/F62</f>
        <v>0.033124365597318024</v>
      </c>
      <c r="G129">
        <f>AVERAGE(C129:E129)</f>
        <v>0.04258814838760663</v>
      </c>
      <c r="H129">
        <f>STDEV(C129:E129)</f>
        <v>0.00589960806288984</v>
      </c>
      <c r="I129">
        <f>(B129*B4+C129*C4+D129*D4+E129*E4+F129*F4)/SUM(B4:F4)</f>
        <v>0.03978584499657379</v>
      </c>
    </row>
    <row r="130" spans="1:9" ht="12.75">
      <c r="A130" t="s">
        <v>89</v>
      </c>
      <c r="B130">
        <f>B90*10000/B62</f>
        <v>-0.1704537140860474</v>
      </c>
      <c r="C130">
        <f>C90*10000/C62</f>
        <v>0.011574057476676256</v>
      </c>
      <c r="D130">
        <f>D90*10000/D62</f>
        <v>-0.052311432748928674</v>
      </c>
      <c r="E130">
        <f>E90*10000/E62</f>
        <v>0.06726197641050041</v>
      </c>
      <c r="F130">
        <f>F90*10000/F62</f>
        <v>0.37504755933426787</v>
      </c>
      <c r="G130">
        <f>AVERAGE(C130:E130)</f>
        <v>0.00884153371274933</v>
      </c>
      <c r="H130">
        <f>STDEV(C130:E130)</f>
        <v>0.05983351952787316</v>
      </c>
      <c r="I130">
        <f>(B130*B4+C130*C4+D130*D4+E130*E4+F130*F4)/SUM(B4:F4)</f>
        <v>0.0316877402488439</v>
      </c>
    </row>
    <row r="131" spans="1:9" ht="12.75">
      <c r="A131" t="s">
        <v>90</v>
      </c>
      <c r="B131">
        <f>B91*10000/B62</f>
        <v>0.01229956108366939</v>
      </c>
      <c r="C131">
        <f>C91*10000/C62</f>
        <v>0.02495154030677892</v>
      </c>
      <c r="D131">
        <f>D91*10000/D62</f>
        <v>-0.020701921171248604</v>
      </c>
      <c r="E131">
        <f>E91*10000/E62</f>
        <v>0.04654747015503675</v>
      </c>
      <c r="F131">
        <f>F91*10000/F62</f>
        <v>0.013519204469891242</v>
      </c>
      <c r="G131">
        <f>AVERAGE(C131:E131)</f>
        <v>0.016932363096855686</v>
      </c>
      <c r="H131">
        <f>STDEV(C131:E131)</f>
        <v>0.03433439326363697</v>
      </c>
      <c r="I131">
        <f>(B131*B4+C131*C4+D131*D4+E131*E4+F131*F4)/SUM(B4:F4)</f>
        <v>0.01581302063041962</v>
      </c>
    </row>
    <row r="132" spans="1:9" ht="12.75">
      <c r="A132" t="s">
        <v>91</v>
      </c>
      <c r="B132">
        <f>B92*10000/B62</f>
        <v>0.023007739557008147</v>
      </c>
      <c r="C132">
        <f>C92*10000/C62</f>
        <v>-0.05251811466835326</v>
      </c>
      <c r="D132">
        <f>D92*10000/D62</f>
        <v>-0.012798811536383634</v>
      </c>
      <c r="E132">
        <f>E92*10000/E62</f>
        <v>-0.008349376625778443</v>
      </c>
      <c r="F132">
        <f>F92*10000/F62</f>
        <v>0.016234605924080204</v>
      </c>
      <c r="G132">
        <f>AVERAGE(C132:E132)</f>
        <v>-0.024555434276838446</v>
      </c>
      <c r="H132">
        <f>STDEV(C132:E132)</f>
        <v>0.02431836731288582</v>
      </c>
      <c r="I132">
        <f>(B132*B4+C132*C4+D132*D4+E132*E4+F132*F4)/SUM(B4:F4)</f>
        <v>-0.012225398154435628</v>
      </c>
    </row>
    <row r="133" spans="1:9" ht="12.75">
      <c r="A133" t="s">
        <v>92</v>
      </c>
      <c r="B133">
        <f>B93*10000/B62</f>
        <v>0.14427474283047437</v>
      </c>
      <c r="C133">
        <f>C93*10000/C62</f>
        <v>0.12864066422132062</v>
      </c>
      <c r="D133">
        <f>D93*10000/D62</f>
        <v>0.10766620415028755</v>
      </c>
      <c r="E133">
        <f>E93*10000/E62</f>
        <v>0.11201934890870502</v>
      </c>
      <c r="F133">
        <f>F93*10000/F62</f>
        <v>0.07647866383535261</v>
      </c>
      <c r="G133">
        <f>AVERAGE(C133:E133)</f>
        <v>0.11610873909343773</v>
      </c>
      <c r="H133">
        <f>STDEV(C133:E133)</f>
        <v>0.011069070777625355</v>
      </c>
      <c r="I133">
        <f>(B133*B4+C133*C4+D133*D4+E133*E4+F133*F4)/SUM(B4:F4)</f>
        <v>0.11490943048353243</v>
      </c>
    </row>
    <row r="134" spans="1:9" ht="12.75">
      <c r="A134" t="s">
        <v>93</v>
      </c>
      <c r="B134">
        <f>B94*10000/B62</f>
        <v>-0.048361157382177763</v>
      </c>
      <c r="C134">
        <f>C94*10000/C62</f>
        <v>-0.026814445951261225</v>
      </c>
      <c r="D134">
        <f>D94*10000/D62</f>
        <v>-0.001954595621095585</v>
      </c>
      <c r="E134">
        <f>E94*10000/E62</f>
        <v>0.015615989123036661</v>
      </c>
      <c r="F134">
        <f>F94*10000/F62</f>
        <v>-0.0007508125703797537</v>
      </c>
      <c r="G134">
        <f>AVERAGE(C134:E134)</f>
        <v>-0.00438435081644005</v>
      </c>
      <c r="H134">
        <f>STDEV(C134:E134)</f>
        <v>0.02131931607440843</v>
      </c>
      <c r="I134">
        <f>(B134*B4+C134*C4+D134*D4+E134*E4+F134*F4)/SUM(B4:F4)</f>
        <v>-0.01027469635392038</v>
      </c>
    </row>
    <row r="135" spans="1:9" ht="12.75">
      <c r="A135" t="s">
        <v>94</v>
      </c>
      <c r="B135">
        <f>B95*10000/B62</f>
        <v>-0.0052765808381298445</v>
      </c>
      <c r="C135">
        <f>C95*10000/C62</f>
        <v>-0.006073667667703202</v>
      </c>
      <c r="D135">
        <f>D95*10000/D62</f>
        <v>0.001383597784004441</v>
      </c>
      <c r="E135">
        <f>E95*10000/E62</f>
        <v>0.00022148801841682396</v>
      </c>
      <c r="F135">
        <f>F95*10000/F62</f>
        <v>0.006997011524354499</v>
      </c>
      <c r="G135">
        <f>AVERAGE(C135:E135)</f>
        <v>-0.0014895272884273125</v>
      </c>
      <c r="H135">
        <f>STDEV(C135:E135)</f>
        <v>0.004012278908488205</v>
      </c>
      <c r="I135">
        <f>(B135*B4+C135*C4+D135*D4+E135*E4+F135*F4)/SUM(B4:F4)</f>
        <v>-0.0009075697936794332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Lissner</dc:creator>
  <cp:keywords/>
  <dc:description/>
  <cp:lastModifiedBy>hagen</cp:lastModifiedBy>
  <cp:lastPrinted>2004-10-14T11:50:56Z</cp:lastPrinted>
  <dcterms:created xsi:type="dcterms:W3CDTF">2004-10-14T11:50:56Z</dcterms:created>
  <dcterms:modified xsi:type="dcterms:W3CDTF">2004-10-14T15:43:56Z</dcterms:modified>
  <cp:category/>
  <cp:version/>
  <cp:contentType/>
  <cp:contentStatus/>
</cp:coreProperties>
</file>