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'Result_HCMQAP'!$A$1:$G$63</definedName>
  </definedNames>
  <calcPr fullCalcOnLoad="1"/>
</workbook>
</file>

<file path=xl/sharedStrings.xml><?xml version="1.0" encoding="utf-8"?>
<sst xmlns="http://schemas.openxmlformats.org/spreadsheetml/2006/main" count="204" uniqueCount="98">
  <si>
    <t xml:space="preserve"> Wed 13/10/2004       07:41:59</t>
  </si>
  <si>
    <t>LISSNER</t>
  </si>
  <si>
    <t>HCMQAP349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</si>
  <si>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</si>
  <si>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</si>
  <si>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</si>
  <si>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</si>
  <si>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</si>
  <si>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</si>
  <si>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</si>
  <si>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</si>
  <si>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</si>
  <si>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</si>
  <si>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</si>
  <si>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</si>
  <si>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</si>
  <si>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</si>
  <si>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</si>
  <si>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</si>
  <si>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</si>
  <si>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</si>
  <si>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</si>
  <si>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</si>
  <si>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</si>
  <si>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</si>
  <si>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</si>
  <si>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</si>
  <si>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</si>
  <si>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</si>
  <si>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</si>
  <si>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</si>
  <si>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</si>
  <si>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</si>
  <si>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</si>
  <si>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</si>
  <si>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</si>
  <si>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</si>
  <si>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</si>
  <si>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</si>
  <si>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</si>
  <si>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</si>
  <si>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</si>
  <si>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</si>
  <si>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</si>
  <si>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</si>
  <si>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</si>
  <si>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</si>
  <si>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-0.003764*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</si>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</sst>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6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.75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2936767"/>
        <c:axId val="50886584"/>
      </c:lineChart>
      <c:catAx>
        <c:axId val="4293676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50886584"/>
        <c:crosses val="autoZero"/>
        <c:auto val="1"/>
        <c:lblOffset val="100"/>
        <c:noMultiLvlLbl val="0"/>
      </c:catAx>
      <c:valAx>
        <c:axId val="508865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4293676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10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123825</xdr:colOff>
      <xdr:row>44</xdr:row>
      <xdr:rowOff>0</xdr:rowOff>
    </xdr:from>
    <xdr:to>
      <xdr:col>6</xdr:col>
      <xdr:colOff>647700</xdr:colOff>
      <xdr:row>62</xdr:row>
      <xdr:rowOff>28575</xdr:rowOff>
    </xdr:to>
    <xdr:graphicFrame>
      <xdr:nvGraphicFramePr>
        <xdr:cNvPr id="1" name="Chart 1"/>
        <xdr:cNvGraphicFramePr/>
      </xdr:nvGraphicFramePr>
      <xdr:xfrm>
        <a:off x="123825" y="6791325"/>
        <a:ext cx="5591175" cy="2943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-0.002269</v>
      </c>
      <c r="C4" s="13">
        <v>-0.003763</v>
      </c>
      <c r="D4" s="13">
        <v>-0.003763</v>
      </c>
      <c r="E4" s="13">
        <v>-0.003766</v>
      </c>
      <c r="F4" s="24">
        <v>-0.002088</v>
      </c>
      <c r="G4" s="34">
        <v>-0.011735</v>
      </c>
    </row>
    <row r="5" spans="1:7" ht="12.75" thickBot="1">
      <c r="A5" s="44" t="s">
        <v>13</v>
      </c>
      <c r="B5" s="45">
        <v>6.611514</v>
      </c>
      <c r="C5" s="46">
        <v>3.073075</v>
      </c>
      <c r="D5" s="46">
        <v>0.374471</v>
      </c>
      <c r="E5" s="46">
        <v>-3.382057</v>
      </c>
      <c r="F5" s="47">
        <v>-7.293948</v>
      </c>
      <c r="G5" s="48">
        <v>5.442995</v>
      </c>
    </row>
    <row r="6" spans="1:7" ht="12.75" thickTop="1">
      <c r="A6" s="6" t="s">
        <v>14</v>
      </c>
      <c r="B6" s="39">
        <v>89.5814</v>
      </c>
      <c r="C6" s="40">
        <v>-57.28067</v>
      </c>
      <c r="D6" s="40">
        <v>30.61556</v>
      </c>
      <c r="E6" s="40">
        <v>-52.03867</v>
      </c>
      <c r="F6" s="41">
        <v>44.66116</v>
      </c>
      <c r="G6" s="42">
        <v>0.006909859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6.563417</v>
      </c>
      <c r="C8" s="14">
        <v>2.06152</v>
      </c>
      <c r="D8" s="14">
        <v>1.359531</v>
      </c>
      <c r="E8" s="14">
        <v>0.7642428</v>
      </c>
      <c r="F8" s="25">
        <v>-2.76829</v>
      </c>
      <c r="G8" s="35">
        <v>1.589023</v>
      </c>
    </row>
    <row r="9" spans="1:7" ht="12">
      <c r="A9" s="20" t="s">
        <v>17</v>
      </c>
      <c r="B9" s="29">
        <v>0.03971125</v>
      </c>
      <c r="C9" s="14">
        <v>0.08992364</v>
      </c>
      <c r="D9" s="14">
        <v>0.2532544</v>
      </c>
      <c r="E9" s="14">
        <v>0.2688928</v>
      </c>
      <c r="F9" s="25">
        <v>-0.4255267</v>
      </c>
      <c r="G9" s="35">
        <v>0.09625197</v>
      </c>
    </row>
    <row r="10" spans="1:7" ht="12">
      <c r="A10" s="20" t="s">
        <v>18</v>
      </c>
      <c r="B10" s="29">
        <v>-0.4184576</v>
      </c>
      <c r="C10" s="14">
        <v>-0.4419714</v>
      </c>
      <c r="D10" s="14">
        <v>0.1350238</v>
      </c>
      <c r="E10" s="14">
        <v>0.4514699</v>
      </c>
      <c r="F10" s="25">
        <v>-0.8564044</v>
      </c>
      <c r="G10" s="35">
        <v>-0.1400559</v>
      </c>
    </row>
    <row r="11" spans="1:7" ht="12">
      <c r="A11" s="21" t="s">
        <v>19</v>
      </c>
      <c r="B11" s="31">
        <v>0.9710207</v>
      </c>
      <c r="C11" s="16">
        <v>0.7789452</v>
      </c>
      <c r="D11" s="16">
        <v>0.7037408</v>
      </c>
      <c r="E11" s="16">
        <v>-0.3702848</v>
      </c>
      <c r="F11" s="27">
        <v>12.82004</v>
      </c>
      <c r="G11" s="37">
        <v>2.118073</v>
      </c>
    </row>
    <row r="12" spans="1:7" ht="12">
      <c r="A12" s="20" t="s">
        <v>20</v>
      </c>
      <c r="B12" s="29">
        <v>0.1713593</v>
      </c>
      <c r="C12" s="14">
        <v>0.162294</v>
      </c>
      <c r="D12" s="14">
        <v>0.2642508</v>
      </c>
      <c r="E12" s="14">
        <v>0.4652623</v>
      </c>
      <c r="F12" s="25">
        <v>-0.3297616</v>
      </c>
      <c r="G12" s="35">
        <v>0.1954175</v>
      </c>
    </row>
    <row r="13" spans="1:7" ht="12">
      <c r="A13" s="20" t="s">
        <v>21</v>
      </c>
      <c r="B13" s="29">
        <v>0.05750826</v>
      </c>
      <c r="C13" s="14">
        <v>0.03666516</v>
      </c>
      <c r="D13" s="14">
        <v>0.0432996</v>
      </c>
      <c r="E13" s="14">
        <v>-0.002111201</v>
      </c>
      <c r="F13" s="25">
        <v>-0.007017119</v>
      </c>
      <c r="G13" s="35">
        <v>0.02612553</v>
      </c>
    </row>
    <row r="14" spans="1:7" ht="12">
      <c r="A14" s="20" t="s">
        <v>22</v>
      </c>
      <c r="B14" s="29">
        <v>-0.0994626</v>
      </c>
      <c r="C14" s="14">
        <v>-0.08586465</v>
      </c>
      <c r="D14" s="14">
        <v>-0.06070512</v>
      </c>
      <c r="E14" s="14">
        <v>-0.004211532</v>
      </c>
      <c r="F14" s="25">
        <v>0.1092272</v>
      </c>
      <c r="G14" s="35">
        <v>-0.036114</v>
      </c>
    </row>
    <row r="15" spans="1:7" ht="12">
      <c r="A15" s="21" t="s">
        <v>23</v>
      </c>
      <c r="B15" s="31">
        <v>-0.3445303</v>
      </c>
      <c r="C15" s="16">
        <v>-0.09824814</v>
      </c>
      <c r="D15" s="16">
        <v>-0.05957</v>
      </c>
      <c r="E15" s="16">
        <v>-0.06666205</v>
      </c>
      <c r="F15" s="27">
        <v>-0.3983809</v>
      </c>
      <c r="G15" s="37">
        <v>-0.157081</v>
      </c>
    </row>
    <row r="16" spans="1:7" ht="12">
      <c r="A16" s="20" t="s">
        <v>24</v>
      </c>
      <c r="B16" s="29">
        <v>0.0106583</v>
      </c>
      <c r="C16" s="14">
        <v>0.01463444</v>
      </c>
      <c r="D16" s="14">
        <v>0.03300351</v>
      </c>
      <c r="E16" s="14">
        <v>0.03395022</v>
      </c>
      <c r="F16" s="25">
        <v>-0.02722118</v>
      </c>
      <c r="G16" s="35">
        <v>0.01754171</v>
      </c>
    </row>
    <row r="17" spans="1:7" ht="12">
      <c r="A17" s="20" t="s">
        <v>25</v>
      </c>
      <c r="B17" s="29">
        <v>-0.04410149</v>
      </c>
      <c r="C17" s="14">
        <v>-0.0579454</v>
      </c>
      <c r="D17" s="14">
        <v>-0.0584475</v>
      </c>
      <c r="E17" s="14">
        <v>-0.04383527</v>
      </c>
      <c r="F17" s="25">
        <v>-0.0470518</v>
      </c>
      <c r="G17" s="35">
        <v>-0.05120956</v>
      </c>
    </row>
    <row r="18" spans="1:7" ht="12">
      <c r="A18" s="20" t="s">
        <v>26</v>
      </c>
      <c r="B18" s="29">
        <v>-0.003804966</v>
      </c>
      <c r="C18" s="14">
        <v>0.04460228</v>
      </c>
      <c r="D18" s="14">
        <v>0.01387942</v>
      </c>
      <c r="E18" s="14">
        <v>0.04420071</v>
      </c>
      <c r="F18" s="25">
        <v>-0.005426709</v>
      </c>
      <c r="G18" s="35">
        <v>0.02342808</v>
      </c>
    </row>
    <row r="19" spans="1:7" ht="12">
      <c r="A19" s="21" t="s">
        <v>27</v>
      </c>
      <c r="B19" s="31">
        <v>-0.2366589</v>
      </c>
      <c r="C19" s="16">
        <v>-0.2189523</v>
      </c>
      <c r="D19" s="16">
        <v>-0.2238588</v>
      </c>
      <c r="E19" s="16">
        <v>-0.2070622</v>
      </c>
      <c r="F19" s="27">
        <v>-0.1712825</v>
      </c>
      <c r="G19" s="37">
        <v>-0.2134799</v>
      </c>
    </row>
    <row r="20" spans="1:7" ht="12.75" thickBot="1">
      <c r="A20" s="44" t="s">
        <v>28</v>
      </c>
      <c r="B20" s="45">
        <v>0.002606614</v>
      </c>
      <c r="C20" s="46">
        <v>0.001031259</v>
      </c>
      <c r="D20" s="46">
        <v>-0.002107787</v>
      </c>
      <c r="E20" s="46">
        <v>-0.003966911</v>
      </c>
      <c r="F20" s="47">
        <v>0.001468179</v>
      </c>
      <c r="G20" s="48">
        <v>-0.0006399052</v>
      </c>
    </row>
    <row r="21" spans="1:7" ht="12.75" thickTop="1">
      <c r="A21" s="6" t="s">
        <v>29</v>
      </c>
      <c r="B21" s="39">
        <v>-123.583</v>
      </c>
      <c r="C21" s="40">
        <v>43.79351</v>
      </c>
      <c r="D21" s="40">
        <v>70.45261</v>
      </c>
      <c r="E21" s="40">
        <v>19.60298</v>
      </c>
      <c r="F21" s="41">
        <v>-106.8222</v>
      </c>
      <c r="G21" s="43">
        <v>0.02715778</v>
      </c>
    </row>
    <row r="22" spans="1:7" ht="12">
      <c r="A22" s="20" t="s">
        <v>30</v>
      </c>
      <c r="B22" s="29">
        <v>132.238</v>
      </c>
      <c r="C22" s="14">
        <v>61.46227</v>
      </c>
      <c r="D22" s="14">
        <v>7.489421</v>
      </c>
      <c r="E22" s="14">
        <v>-67.64217</v>
      </c>
      <c r="F22" s="25">
        <v>-145.8893</v>
      </c>
      <c r="G22" s="36">
        <v>0</v>
      </c>
    </row>
    <row r="23" spans="1:7" ht="12">
      <c r="A23" s="20" t="s">
        <v>31</v>
      </c>
      <c r="B23" s="29">
        <v>-6.026927</v>
      </c>
      <c r="C23" s="14">
        <v>-3.341842</v>
      </c>
      <c r="D23" s="14">
        <v>-1.661512</v>
      </c>
      <c r="E23" s="14">
        <v>-2.666826</v>
      </c>
      <c r="F23" s="25">
        <v>4.004494</v>
      </c>
      <c r="G23" s="35">
        <v>-2.184804</v>
      </c>
    </row>
    <row r="24" spans="1:7" ht="12">
      <c r="A24" s="20" t="s">
        <v>32</v>
      </c>
      <c r="B24" s="29">
        <v>1.334025</v>
      </c>
      <c r="C24" s="14">
        <v>1.02597</v>
      </c>
      <c r="D24" s="14">
        <v>0.9647252</v>
      </c>
      <c r="E24" s="14">
        <v>1.848712</v>
      </c>
      <c r="F24" s="25">
        <v>1.842633</v>
      </c>
      <c r="G24" s="35">
        <v>1.36284</v>
      </c>
    </row>
    <row r="25" spans="1:7" ht="12">
      <c r="A25" s="20" t="s">
        <v>33</v>
      </c>
      <c r="B25" s="29">
        <v>-0.4267377</v>
      </c>
      <c r="C25" s="14">
        <v>-0.2575071</v>
      </c>
      <c r="D25" s="14">
        <v>-0.3912234</v>
      </c>
      <c r="E25" s="14">
        <v>-0.5868674</v>
      </c>
      <c r="F25" s="25">
        <v>-2.667674</v>
      </c>
      <c r="G25" s="35">
        <v>-0.7149177</v>
      </c>
    </row>
    <row r="26" spans="1:7" ht="12">
      <c r="A26" s="21" t="s">
        <v>34</v>
      </c>
      <c r="B26" s="31">
        <v>0.7923366</v>
      </c>
      <c r="C26" s="16">
        <v>0.519587</v>
      </c>
      <c r="D26" s="16">
        <v>0.1975519</v>
      </c>
      <c r="E26" s="16">
        <v>0.4708328</v>
      </c>
      <c r="F26" s="27">
        <v>2.252368</v>
      </c>
      <c r="G26" s="37">
        <v>0.7010509</v>
      </c>
    </row>
    <row r="27" spans="1:7" ht="12">
      <c r="A27" s="20" t="s">
        <v>35</v>
      </c>
      <c r="B27" s="29">
        <v>0.1250255</v>
      </c>
      <c r="C27" s="14">
        <v>-0.02209987</v>
      </c>
      <c r="D27" s="14">
        <v>0.2600424</v>
      </c>
      <c r="E27" s="14">
        <v>-0.02708668</v>
      </c>
      <c r="F27" s="25">
        <v>0.07196174</v>
      </c>
      <c r="G27" s="35">
        <v>0.07842328</v>
      </c>
    </row>
    <row r="28" spans="1:7" ht="12">
      <c r="A28" s="20" t="s">
        <v>36</v>
      </c>
      <c r="B28" s="29">
        <v>0.06836165</v>
      </c>
      <c r="C28" s="14">
        <v>0.1641955</v>
      </c>
      <c r="D28" s="14">
        <v>0.1783658</v>
      </c>
      <c r="E28" s="14">
        <v>0.4108917</v>
      </c>
      <c r="F28" s="25">
        <v>0.3071728</v>
      </c>
      <c r="G28" s="35">
        <v>0.2321517</v>
      </c>
    </row>
    <row r="29" spans="1:7" ht="12">
      <c r="A29" s="20" t="s">
        <v>37</v>
      </c>
      <c r="B29" s="29">
        <v>0.00817353</v>
      </c>
      <c r="C29" s="14">
        <v>-0.002223335</v>
      </c>
      <c r="D29" s="14">
        <v>-0.04010516</v>
      </c>
      <c r="E29" s="14">
        <v>0.0746284</v>
      </c>
      <c r="F29" s="25">
        <v>-0.07228583</v>
      </c>
      <c r="G29" s="35">
        <v>-0.0006733304</v>
      </c>
    </row>
    <row r="30" spans="1:7" ht="12">
      <c r="A30" s="21" t="s">
        <v>38</v>
      </c>
      <c r="B30" s="31">
        <v>0.08414506</v>
      </c>
      <c r="C30" s="16">
        <v>0.05362357</v>
      </c>
      <c r="D30" s="16">
        <v>0.03378824</v>
      </c>
      <c r="E30" s="16">
        <v>0.03914695</v>
      </c>
      <c r="F30" s="27">
        <v>0.3680888</v>
      </c>
      <c r="G30" s="37">
        <v>0.09173707</v>
      </c>
    </row>
    <row r="31" spans="1:7" ht="12">
      <c r="A31" s="20" t="s">
        <v>39</v>
      </c>
      <c r="B31" s="29">
        <v>0.01172661</v>
      </c>
      <c r="C31" s="14">
        <v>-0.02205321</v>
      </c>
      <c r="D31" s="14">
        <v>-0.01275215</v>
      </c>
      <c r="E31" s="14">
        <v>0.02077553</v>
      </c>
      <c r="F31" s="25">
        <v>0.00133125</v>
      </c>
      <c r="G31" s="35">
        <v>-0.001492408</v>
      </c>
    </row>
    <row r="32" spans="1:7" ht="12">
      <c r="A32" s="20" t="s">
        <v>40</v>
      </c>
      <c r="B32" s="29">
        <v>0.04793055</v>
      </c>
      <c r="C32" s="14">
        <v>0.04331134</v>
      </c>
      <c r="D32" s="14">
        <v>0.05184714</v>
      </c>
      <c r="E32" s="14">
        <v>0.07015857</v>
      </c>
      <c r="F32" s="25">
        <v>0.04532564</v>
      </c>
      <c r="G32" s="35">
        <v>0.05276438</v>
      </c>
    </row>
    <row r="33" spans="1:7" ht="12">
      <c r="A33" s="20" t="s">
        <v>41</v>
      </c>
      <c r="B33" s="29">
        <v>0.1772187</v>
      </c>
      <c r="C33" s="14">
        <v>0.1124191</v>
      </c>
      <c r="D33" s="14">
        <v>0.1140934</v>
      </c>
      <c r="E33" s="14">
        <v>0.1184618</v>
      </c>
      <c r="F33" s="25">
        <v>0.1110714</v>
      </c>
      <c r="G33" s="35">
        <v>0.123491</v>
      </c>
    </row>
    <row r="34" spans="1:7" ht="12">
      <c r="A34" s="21" t="s">
        <v>42</v>
      </c>
      <c r="B34" s="31">
        <v>-0.02031622</v>
      </c>
      <c r="C34" s="16">
        <v>-0.01109446</v>
      </c>
      <c r="D34" s="16">
        <v>-0.003293762</v>
      </c>
      <c r="E34" s="16">
        <v>0.01101087</v>
      </c>
      <c r="F34" s="27">
        <v>-0.01173561</v>
      </c>
      <c r="G34" s="37">
        <v>-0.005318323</v>
      </c>
    </row>
    <row r="35" spans="1:7" ht="12.75" thickBot="1">
      <c r="A35" s="22" t="s">
        <v>43</v>
      </c>
      <c r="B35" s="32">
        <v>-0.01126024</v>
      </c>
      <c r="C35" s="17">
        <v>0.0006628595</v>
      </c>
      <c r="D35" s="17">
        <v>-0.0043252</v>
      </c>
      <c r="E35" s="17">
        <v>0.001446009</v>
      </c>
      <c r="F35" s="28">
        <v>-0.004225746</v>
      </c>
      <c r="G35" s="38">
        <v>-0.002728831</v>
      </c>
    </row>
    <row r="36" spans="1:7" ht="12">
      <c r="A36" s="4" t="s">
        <v>44</v>
      </c>
      <c r="B36" s="3">
        <v>21.27991</v>
      </c>
      <c r="C36" s="3">
        <v>21.27991</v>
      </c>
      <c r="D36" s="3">
        <v>21.28601</v>
      </c>
      <c r="E36" s="3">
        <v>21.27991</v>
      </c>
      <c r="F36" s="3">
        <v>21.29211</v>
      </c>
      <c r="G36" s="3"/>
    </row>
    <row r="37" spans="1:6" ht="12">
      <c r="A37" s="4" t="s">
        <v>45</v>
      </c>
      <c r="B37" s="2">
        <v>-0.07069906</v>
      </c>
      <c r="C37" s="2">
        <v>0.08443197</v>
      </c>
      <c r="D37" s="2">
        <v>0.1520793</v>
      </c>
      <c r="E37" s="2">
        <v>0.1927694</v>
      </c>
      <c r="F37" s="2">
        <v>0.2268473</v>
      </c>
    </row>
    <row r="38" spans="1:7" ht="12">
      <c r="A38" s="4" t="s">
        <v>53</v>
      </c>
      <c r="B38" s="2">
        <v>-0.000149484</v>
      </c>
      <c r="C38" s="2">
        <v>9.691589E-05</v>
      </c>
      <c r="D38" s="2">
        <v>-5.213613E-05</v>
      </c>
      <c r="E38" s="2">
        <v>8.868709E-05</v>
      </c>
      <c r="F38" s="2">
        <v>-7.855656E-05</v>
      </c>
      <c r="G38" s="2">
        <v>0.000315298</v>
      </c>
    </row>
    <row r="39" spans="1:7" ht="12.75" thickBot="1">
      <c r="A39" s="4" t="s">
        <v>54</v>
      </c>
      <c r="B39" s="2">
        <v>0.0002120678</v>
      </c>
      <c r="C39" s="2">
        <v>-7.504464E-05</v>
      </c>
      <c r="D39" s="2">
        <v>-0.0001197304</v>
      </c>
      <c r="E39" s="2">
        <v>-3.272518E-05</v>
      </c>
      <c r="F39" s="2">
        <v>0.0001804517</v>
      </c>
      <c r="G39" s="2">
        <v>0.00112478</v>
      </c>
    </row>
    <row r="40" spans="2:5" ht="12.75" thickBot="1">
      <c r="B40" s="7" t="s">
        <v>46</v>
      </c>
      <c r="C40" s="8" t="s">
        <v>47</v>
      </c>
      <c r="D40" s="18" t="s">
        <v>48</v>
      </c>
      <c r="E40" s="9">
        <v>3.117537</v>
      </c>
    </row>
    <row r="41" spans="1:6" ht="12">
      <c r="A41" s="5" t="s">
        <v>51</v>
      </c>
      <c r="F41" s="1" t="s">
        <v>52</v>
      </c>
    </row>
    <row r="42" spans="1:6" ht="12">
      <c r="A42" s="4" t="s">
        <v>49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50</v>
      </c>
      <c r="B43" s="1">
        <v>12.506</v>
      </c>
      <c r="C43" s="1">
        <v>12.505</v>
      </c>
      <c r="D43" s="1">
        <v>12.505</v>
      </c>
      <c r="E43" s="1">
        <v>12.505</v>
      </c>
      <c r="F43" s="1">
        <v>12.506</v>
      </c>
      <c r="G43" s="1">
        <v>12.506</v>
      </c>
    </row>
  </sheetData>
  <printOptions/>
  <pageMargins left="0.708661417322835" right="0.708661417322835" top="0.590551181102362" bottom="0.590551181102362" header="0" footer="0.511811023622047"/>
  <pageSetup orientation="portrait" paperSize="9" r:id="rId2"/>
  <headerFooter alignWithMargins="0">
    <oddFooter>&amp;L&amp;F&amp;C&amp;J&amp;R&amp;A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0.002269</v>
      </c>
      <c r="C4">
        <v>0.003763</v>
      </c>
      <c r="D4">
        <v>0.003763</v>
      </c>
      <c r="E4">
        <v>0.003766</v>
      </c>
      <c r="F4">
        <v>0.002088</v>
      </c>
      <c r="G4">
        <v>0.011735</v>
      </c>
    </row>
    <row r="5" spans="1:7" ht="12.75">
      <c r="A5" t="s">
        <v>13</v>
      </c>
      <c r="B5">
        <v>6.611514</v>
      </c>
      <c r="C5">
        <v>3.073075</v>
      </c>
      <c r="D5">
        <v>0.374471</v>
      </c>
      <c r="E5">
        <v>-3.382057</v>
      </c>
      <c r="F5">
        <v>-7.293948</v>
      </c>
      <c r="G5">
        <v>5.442995</v>
      </c>
    </row>
    <row r="6" spans="1:7" ht="12.75">
      <c r="A6" t="s">
        <v>14</v>
      </c>
      <c r="B6" s="49">
        <v>89.5814</v>
      </c>
      <c r="C6" s="49">
        <v>-57.28067</v>
      </c>
      <c r="D6" s="49">
        <v>30.61556</v>
      </c>
      <c r="E6" s="49">
        <v>-52.03867</v>
      </c>
      <c r="F6" s="49">
        <v>44.66116</v>
      </c>
      <c r="G6" s="49">
        <v>0.006909859</v>
      </c>
    </row>
    <row r="7" spans="1:7" ht="12.75">
      <c r="A7" t="s">
        <v>15</v>
      </c>
      <c r="B7" s="49">
        <v>10000</v>
      </c>
      <c r="C7" s="49">
        <v>10000</v>
      </c>
      <c r="D7" s="49">
        <v>10000</v>
      </c>
      <c r="E7" s="49">
        <v>10000</v>
      </c>
      <c r="F7" s="49">
        <v>10000</v>
      </c>
      <c r="G7" s="49">
        <v>10000</v>
      </c>
    </row>
    <row r="8" spans="1:7" ht="12.75">
      <c r="A8" t="s">
        <v>16</v>
      </c>
      <c r="B8" s="49">
        <v>6.563417</v>
      </c>
      <c r="C8" s="49">
        <v>2.06152</v>
      </c>
      <c r="D8" s="49">
        <v>1.359531</v>
      </c>
      <c r="E8" s="49">
        <v>0.7642428</v>
      </c>
      <c r="F8" s="49">
        <v>-2.76829</v>
      </c>
      <c r="G8" s="49">
        <v>1.589023</v>
      </c>
    </row>
    <row r="9" spans="1:7" ht="12.75">
      <c r="A9" t="s">
        <v>17</v>
      </c>
      <c r="B9" s="49">
        <v>0.03971125</v>
      </c>
      <c r="C9" s="49">
        <v>0.08992364</v>
      </c>
      <c r="D9" s="49">
        <v>0.2532544</v>
      </c>
      <c r="E9" s="49">
        <v>0.2688928</v>
      </c>
      <c r="F9" s="49">
        <v>-0.4255267</v>
      </c>
      <c r="G9" s="49">
        <v>0.09625197</v>
      </c>
    </row>
    <row r="10" spans="1:7" ht="12.75">
      <c r="A10" t="s">
        <v>18</v>
      </c>
      <c r="B10" s="49">
        <v>-0.4184576</v>
      </c>
      <c r="C10" s="49">
        <v>-0.4419714</v>
      </c>
      <c r="D10" s="49">
        <v>0.1350238</v>
      </c>
      <c r="E10" s="49">
        <v>0.4514699</v>
      </c>
      <c r="F10" s="49">
        <v>-0.8564044</v>
      </c>
      <c r="G10" s="49">
        <v>-0.1400559</v>
      </c>
    </row>
    <row r="11" spans="1:7" ht="12.75">
      <c r="A11" t="s">
        <v>19</v>
      </c>
      <c r="B11" s="49">
        <v>0.9710207</v>
      </c>
      <c r="C11" s="49">
        <v>0.7789452</v>
      </c>
      <c r="D11" s="49">
        <v>0.7037408</v>
      </c>
      <c r="E11" s="49">
        <v>-0.3702848</v>
      </c>
      <c r="F11" s="49">
        <v>12.82004</v>
      </c>
      <c r="G11" s="49">
        <v>2.118073</v>
      </c>
    </row>
    <row r="12" spans="1:7" ht="12.75">
      <c r="A12" t="s">
        <v>20</v>
      </c>
      <c r="B12" s="49">
        <v>0.1713593</v>
      </c>
      <c r="C12" s="49">
        <v>0.162294</v>
      </c>
      <c r="D12" s="49">
        <v>0.2642508</v>
      </c>
      <c r="E12" s="49">
        <v>0.4652623</v>
      </c>
      <c r="F12" s="49">
        <v>-0.3297616</v>
      </c>
      <c r="G12" s="49">
        <v>0.1954175</v>
      </c>
    </row>
    <row r="13" spans="1:7" ht="12.75">
      <c r="A13" t="s">
        <v>21</v>
      </c>
      <c r="B13" s="49">
        <v>0.05750826</v>
      </c>
      <c r="C13" s="49">
        <v>0.03666516</v>
      </c>
      <c r="D13" s="49">
        <v>0.0432996</v>
      </c>
      <c r="E13" s="49">
        <v>-0.002111201</v>
      </c>
      <c r="F13" s="49">
        <v>-0.007017119</v>
      </c>
      <c r="G13" s="49">
        <v>0.02612553</v>
      </c>
    </row>
    <row r="14" spans="1:7" ht="12.75">
      <c r="A14" t="s">
        <v>22</v>
      </c>
      <c r="B14" s="49">
        <v>-0.0994626</v>
      </c>
      <c r="C14" s="49">
        <v>-0.08586465</v>
      </c>
      <c r="D14" s="49">
        <v>-0.06070512</v>
      </c>
      <c r="E14" s="49">
        <v>-0.004211532</v>
      </c>
      <c r="F14" s="49">
        <v>0.1092272</v>
      </c>
      <c r="G14" s="49">
        <v>-0.036114</v>
      </c>
    </row>
    <row r="15" spans="1:7" ht="12.75">
      <c r="A15" t="s">
        <v>23</v>
      </c>
      <c r="B15" s="49">
        <v>-0.3445303</v>
      </c>
      <c r="C15" s="49">
        <v>-0.09824814</v>
      </c>
      <c r="D15" s="49">
        <v>-0.05957</v>
      </c>
      <c r="E15" s="49">
        <v>-0.06666205</v>
      </c>
      <c r="F15" s="49">
        <v>-0.3983809</v>
      </c>
      <c r="G15" s="49">
        <v>-0.157081</v>
      </c>
    </row>
    <row r="16" spans="1:7" ht="12.75">
      <c r="A16" t="s">
        <v>24</v>
      </c>
      <c r="B16" s="49">
        <v>0.0106583</v>
      </c>
      <c r="C16" s="49">
        <v>0.01463444</v>
      </c>
      <c r="D16" s="49">
        <v>0.03300351</v>
      </c>
      <c r="E16" s="49">
        <v>0.03395022</v>
      </c>
      <c r="F16" s="49">
        <v>-0.02722118</v>
      </c>
      <c r="G16" s="49">
        <v>0.01754171</v>
      </c>
    </row>
    <row r="17" spans="1:7" ht="12.75">
      <c r="A17" t="s">
        <v>25</v>
      </c>
      <c r="B17" s="49">
        <v>-0.04410149</v>
      </c>
      <c r="C17" s="49">
        <v>-0.0579454</v>
      </c>
      <c r="D17" s="49">
        <v>-0.0584475</v>
      </c>
      <c r="E17" s="49">
        <v>-0.04383527</v>
      </c>
      <c r="F17" s="49">
        <v>-0.0470518</v>
      </c>
      <c r="G17" s="49">
        <v>-0.05120956</v>
      </c>
    </row>
    <row r="18" spans="1:7" ht="12.75">
      <c r="A18" t="s">
        <v>26</v>
      </c>
      <c r="B18" s="49">
        <v>-0.003804966</v>
      </c>
      <c r="C18" s="49">
        <v>0.04460228</v>
      </c>
      <c r="D18" s="49">
        <v>0.01387942</v>
      </c>
      <c r="E18" s="49">
        <v>0.04420071</v>
      </c>
      <c r="F18" s="49">
        <v>-0.005426709</v>
      </c>
      <c r="G18" s="49">
        <v>0.02342808</v>
      </c>
    </row>
    <row r="19" spans="1:7" ht="12.75">
      <c r="A19" t="s">
        <v>27</v>
      </c>
      <c r="B19" s="49">
        <v>-0.2366589</v>
      </c>
      <c r="C19" s="49">
        <v>-0.2189523</v>
      </c>
      <c r="D19" s="49">
        <v>-0.2238588</v>
      </c>
      <c r="E19" s="49">
        <v>-0.2070622</v>
      </c>
      <c r="F19" s="49">
        <v>-0.1712825</v>
      </c>
      <c r="G19" s="49">
        <v>-0.2134799</v>
      </c>
    </row>
    <row r="20" spans="1:7" ht="12.75">
      <c r="A20" t="s">
        <v>28</v>
      </c>
      <c r="B20" s="49">
        <v>0.002606614</v>
      </c>
      <c r="C20" s="49">
        <v>0.001031259</v>
      </c>
      <c r="D20" s="49">
        <v>-0.002107787</v>
      </c>
      <c r="E20" s="49">
        <v>-0.003966911</v>
      </c>
      <c r="F20" s="49">
        <v>0.001468179</v>
      </c>
      <c r="G20" s="49">
        <v>-0.0006399052</v>
      </c>
    </row>
    <row r="21" spans="1:7" ht="12.75">
      <c r="A21" t="s">
        <v>29</v>
      </c>
      <c r="B21" s="49">
        <v>-123.583</v>
      </c>
      <c r="C21" s="49">
        <v>43.79351</v>
      </c>
      <c r="D21" s="49">
        <v>70.45261</v>
      </c>
      <c r="E21" s="49">
        <v>19.60298</v>
      </c>
      <c r="F21" s="49">
        <v>-106.8222</v>
      </c>
      <c r="G21" s="49">
        <v>0.02715778</v>
      </c>
    </row>
    <row r="22" spans="1:7" ht="12.75">
      <c r="A22" t="s">
        <v>30</v>
      </c>
      <c r="B22" s="49">
        <v>132.238</v>
      </c>
      <c r="C22" s="49">
        <v>61.46227</v>
      </c>
      <c r="D22" s="49">
        <v>7.489421</v>
      </c>
      <c r="E22" s="49">
        <v>-67.64217</v>
      </c>
      <c r="F22" s="49">
        <v>-145.8893</v>
      </c>
      <c r="G22" s="49">
        <v>0</v>
      </c>
    </row>
    <row r="23" spans="1:7" ht="12.75">
      <c r="A23" t="s">
        <v>31</v>
      </c>
      <c r="B23" s="49">
        <v>-6.026927</v>
      </c>
      <c r="C23" s="49">
        <v>-3.341842</v>
      </c>
      <c r="D23" s="49">
        <v>-1.661512</v>
      </c>
      <c r="E23" s="49">
        <v>-2.666826</v>
      </c>
      <c r="F23" s="49">
        <v>4.004494</v>
      </c>
      <c r="G23" s="49">
        <v>-2.184804</v>
      </c>
    </row>
    <row r="24" spans="1:7" ht="12.75">
      <c r="A24" t="s">
        <v>32</v>
      </c>
      <c r="B24" s="49">
        <v>1.334025</v>
      </c>
      <c r="C24" s="49">
        <v>1.02597</v>
      </c>
      <c r="D24" s="49">
        <v>0.9647252</v>
      </c>
      <c r="E24" s="49">
        <v>1.848712</v>
      </c>
      <c r="F24" s="49">
        <v>1.842633</v>
      </c>
      <c r="G24" s="49">
        <v>1.36284</v>
      </c>
    </row>
    <row r="25" spans="1:7" ht="12.75">
      <c r="A25" t="s">
        <v>33</v>
      </c>
      <c r="B25" s="49">
        <v>-0.4267377</v>
      </c>
      <c r="C25" s="49">
        <v>-0.2575071</v>
      </c>
      <c r="D25" s="49">
        <v>-0.3912234</v>
      </c>
      <c r="E25" s="49">
        <v>-0.5868674</v>
      </c>
      <c r="F25" s="49">
        <v>-2.667674</v>
      </c>
      <c r="G25" s="49">
        <v>-0.7149177</v>
      </c>
    </row>
    <row r="26" spans="1:7" ht="12.75">
      <c r="A26" t="s">
        <v>34</v>
      </c>
      <c r="B26" s="49">
        <v>0.7923366</v>
      </c>
      <c r="C26" s="49">
        <v>0.519587</v>
      </c>
      <c r="D26" s="49">
        <v>0.1975519</v>
      </c>
      <c r="E26" s="49">
        <v>0.4708328</v>
      </c>
      <c r="F26" s="49">
        <v>2.252368</v>
      </c>
      <c r="G26" s="49">
        <v>0.7010509</v>
      </c>
    </row>
    <row r="27" spans="1:7" ht="12.75">
      <c r="A27" t="s">
        <v>35</v>
      </c>
      <c r="B27" s="49">
        <v>0.1250255</v>
      </c>
      <c r="C27" s="49">
        <v>-0.02209987</v>
      </c>
      <c r="D27" s="49">
        <v>0.2600424</v>
      </c>
      <c r="E27" s="49">
        <v>-0.02708668</v>
      </c>
      <c r="F27" s="49">
        <v>0.07196174</v>
      </c>
      <c r="G27" s="49">
        <v>0.07842328</v>
      </c>
    </row>
    <row r="28" spans="1:7" ht="12.75">
      <c r="A28" t="s">
        <v>36</v>
      </c>
      <c r="B28" s="49">
        <v>0.06836165</v>
      </c>
      <c r="C28" s="49">
        <v>0.1641955</v>
      </c>
      <c r="D28" s="49">
        <v>0.1783658</v>
      </c>
      <c r="E28" s="49">
        <v>0.4108917</v>
      </c>
      <c r="F28" s="49">
        <v>0.3071728</v>
      </c>
      <c r="G28" s="49">
        <v>0.2321517</v>
      </c>
    </row>
    <row r="29" spans="1:7" ht="12.75">
      <c r="A29" t="s">
        <v>37</v>
      </c>
      <c r="B29" s="49">
        <v>0.00817353</v>
      </c>
      <c r="C29" s="49">
        <v>-0.002223335</v>
      </c>
      <c r="D29" s="49">
        <v>-0.04010516</v>
      </c>
      <c r="E29" s="49">
        <v>0.0746284</v>
      </c>
      <c r="F29" s="49">
        <v>-0.07228583</v>
      </c>
      <c r="G29" s="49">
        <v>-0.0006733304</v>
      </c>
    </row>
    <row r="30" spans="1:7" ht="12.75">
      <c r="A30" t="s">
        <v>38</v>
      </c>
      <c r="B30" s="49">
        <v>0.08414506</v>
      </c>
      <c r="C30" s="49">
        <v>0.05362357</v>
      </c>
      <c r="D30" s="49">
        <v>0.03378824</v>
      </c>
      <c r="E30" s="49">
        <v>0.03914695</v>
      </c>
      <c r="F30" s="49">
        <v>0.3680888</v>
      </c>
      <c r="G30" s="49">
        <v>0.09173707</v>
      </c>
    </row>
    <row r="31" spans="1:7" ht="12.75">
      <c r="A31" t="s">
        <v>39</v>
      </c>
      <c r="B31" s="49">
        <v>0.01172661</v>
      </c>
      <c r="C31" s="49">
        <v>-0.02205321</v>
      </c>
      <c r="D31" s="49">
        <v>-0.01275215</v>
      </c>
      <c r="E31" s="49">
        <v>0.02077553</v>
      </c>
      <c r="F31" s="49">
        <v>0.00133125</v>
      </c>
      <c r="G31" s="49">
        <v>-0.001492408</v>
      </c>
    </row>
    <row r="32" spans="1:7" ht="12.75">
      <c r="A32" t="s">
        <v>40</v>
      </c>
      <c r="B32" s="49">
        <v>0.04793055</v>
      </c>
      <c r="C32" s="49">
        <v>0.04331134</v>
      </c>
      <c r="D32" s="49">
        <v>0.05184714</v>
      </c>
      <c r="E32" s="49">
        <v>0.07015857</v>
      </c>
      <c r="F32" s="49">
        <v>0.04532564</v>
      </c>
      <c r="G32" s="49">
        <v>0.05276438</v>
      </c>
    </row>
    <row r="33" spans="1:7" ht="12.75">
      <c r="A33" t="s">
        <v>41</v>
      </c>
      <c r="B33" s="49">
        <v>0.1772187</v>
      </c>
      <c r="C33" s="49">
        <v>0.1124191</v>
      </c>
      <c r="D33" s="49">
        <v>0.1140934</v>
      </c>
      <c r="E33" s="49">
        <v>0.1184618</v>
      </c>
      <c r="F33" s="49">
        <v>0.1110714</v>
      </c>
      <c r="G33" s="49">
        <v>0.123491</v>
      </c>
    </row>
    <row r="34" spans="1:7" ht="12.75">
      <c r="A34" t="s">
        <v>42</v>
      </c>
      <c r="B34" s="49">
        <v>-0.02031622</v>
      </c>
      <c r="C34" s="49">
        <v>-0.01109446</v>
      </c>
      <c r="D34" s="49">
        <v>-0.003293762</v>
      </c>
      <c r="E34" s="49">
        <v>0.01101087</v>
      </c>
      <c r="F34" s="49">
        <v>-0.01173561</v>
      </c>
      <c r="G34" s="49">
        <v>-0.005318323</v>
      </c>
    </row>
    <row r="35" spans="1:7" ht="12.75">
      <c r="A35" t="s">
        <v>43</v>
      </c>
      <c r="B35" s="49">
        <v>-0.01126024</v>
      </c>
      <c r="C35" s="49">
        <v>0.0006628595</v>
      </c>
      <c r="D35" s="49">
        <v>-0.0043252</v>
      </c>
      <c r="E35" s="49">
        <v>0.001446009</v>
      </c>
      <c r="F35" s="49">
        <v>-0.004225746</v>
      </c>
      <c r="G35" s="49">
        <v>-0.002728831</v>
      </c>
    </row>
    <row r="36" spans="1:6" ht="12.75">
      <c r="A36" t="s">
        <v>44</v>
      </c>
      <c r="B36" s="49">
        <v>21.27991</v>
      </c>
      <c r="C36" s="49">
        <v>21.27991</v>
      </c>
      <c r="D36" s="49">
        <v>21.28601</v>
      </c>
      <c r="E36" s="49">
        <v>21.27991</v>
      </c>
      <c r="F36" s="49">
        <v>21.29211</v>
      </c>
    </row>
    <row r="37" spans="1:6" ht="12.75">
      <c r="A37" t="s">
        <v>45</v>
      </c>
      <c r="B37" s="49">
        <v>-0.07069906</v>
      </c>
      <c r="C37" s="49">
        <v>0.08443197</v>
      </c>
      <c r="D37" s="49">
        <v>0.1520793</v>
      </c>
      <c r="E37" s="49">
        <v>0.1927694</v>
      </c>
      <c r="F37" s="49">
        <v>0.2268473</v>
      </c>
    </row>
    <row r="38" spans="1:7" ht="12.75">
      <c r="A38" t="s">
        <v>55</v>
      </c>
      <c r="B38" s="49">
        <v>-0.000149484</v>
      </c>
      <c r="C38" s="49">
        <v>9.691589E-05</v>
      </c>
      <c r="D38" s="49">
        <v>-5.213613E-05</v>
      </c>
      <c r="E38" s="49">
        <v>8.868709E-05</v>
      </c>
      <c r="F38" s="49">
        <v>-7.855656E-05</v>
      </c>
      <c r="G38" s="49">
        <v>0.000315298</v>
      </c>
    </row>
    <row r="39" spans="1:7" ht="12.75">
      <c r="A39" t="s">
        <v>56</v>
      </c>
      <c r="B39" s="49">
        <v>0.0002120678</v>
      </c>
      <c r="C39" s="49">
        <v>-7.504464E-05</v>
      </c>
      <c r="D39" s="49">
        <v>-0.0001197304</v>
      </c>
      <c r="E39" s="49">
        <v>-3.272518E-05</v>
      </c>
      <c r="F39" s="49">
        <v>0.0001804517</v>
      </c>
      <c r="G39" s="49">
        <v>0.00112478</v>
      </c>
    </row>
    <row r="40" spans="2:5" ht="12.75">
      <c r="B40" t="s">
        <v>46</v>
      </c>
      <c r="C40" t="s">
        <v>47</v>
      </c>
      <c r="D40" t="s">
        <v>48</v>
      </c>
      <c r="E40">
        <v>3.117537</v>
      </c>
    </row>
    <row r="42" ht="12.75">
      <c r="A42" t="s">
        <v>57</v>
      </c>
    </row>
    <row r="43" spans="1:6" ht="12.75">
      <c r="A43" t="s">
        <v>49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50</v>
      </c>
      <c r="B44">
        <v>12.506</v>
      </c>
      <c r="C44">
        <v>12.505</v>
      </c>
      <c r="D44">
        <v>12.505</v>
      </c>
      <c r="E44">
        <v>12.505</v>
      </c>
      <c r="F44">
        <v>12.506</v>
      </c>
      <c r="J44">
        <v>12.506</v>
      </c>
    </row>
    <row r="50" spans="1:7" ht="12.75">
      <c r="A50" t="s">
        <v>58</v>
      </c>
      <c r="B50">
        <f>-0.017/(B7*B7+B22*B22)*(B21*B22+B6*B7)</f>
        <v>-0.00014948403720469345</v>
      </c>
      <c r="C50">
        <f>-0.017/(C7*C7+C22*C22)*(C21*C22+C6*C7)</f>
        <v>9.69158976436475E-05</v>
      </c>
      <c r="D50">
        <f>-0.017/(D7*D7+D22*D22)*(D21*D22+D6*D7)</f>
        <v>-5.21361231297672E-05</v>
      </c>
      <c r="E50">
        <f>-0.017/(E7*E7+E22*E22)*(E21*E22+E6*E7)</f>
        <v>8.868709913241281E-05</v>
      </c>
      <c r="F50">
        <f>-0.017/(F7*F7+F22*F22)*(F21*F22+F6*F7)</f>
        <v>-7.855656898208688E-05</v>
      </c>
      <c r="G50">
        <f>(B50*B$4+C50*C$4+D50*D$4+E50*E$4+F50*F$4)/SUM(B$4:F$4)</f>
        <v>-4.4954286130023434E-08</v>
      </c>
    </row>
    <row r="51" spans="1:7" ht="12.75">
      <c r="A51" t="s">
        <v>59</v>
      </c>
      <c r="B51">
        <f>-0.017/(B7*B7+B22*B22)*(B21*B7-B6*B22)</f>
        <v>0.00021206784701118745</v>
      </c>
      <c r="C51">
        <f>-0.017/(C7*C7+C22*C22)*(C21*C7-C6*C22)</f>
        <v>-7.504463410682663E-05</v>
      </c>
      <c r="D51">
        <f>-0.017/(D7*D7+D22*D22)*(D21*D7-D6*D22)</f>
        <v>-0.00011973039006245736</v>
      </c>
      <c r="E51">
        <f>-0.017/(E7*E7+E22*E22)*(E21*E7-E6*E22)</f>
        <v>-3.272516721636785E-05</v>
      </c>
      <c r="F51">
        <f>-0.017/(F7*F7+F22*F22)*(F21*F7-F6*F22)</f>
        <v>0.00018045168371408018</v>
      </c>
      <c r="G51">
        <f>(B51*B$4+C51*C$4+D51*D$4+E51*E$4+F51*F$4)/SUM(B$4:F$4)</f>
        <v>1.1397947329075142E-07</v>
      </c>
    </row>
    <row r="58" ht="12.75">
      <c r="A58" t="s">
        <v>61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63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66</v>
      </c>
      <c r="B62">
        <f>B7+(2/0.017)*(B8*B50-B23*B51)</f>
        <v>10000.03494016023</v>
      </c>
      <c r="C62">
        <f>C7+(2/0.017)*(C8*C50-C23*C51)</f>
        <v>9999.994000794257</v>
      </c>
      <c r="D62">
        <f>D7+(2/0.017)*(D8*D50-D23*D51)</f>
        <v>9999.96825715818</v>
      </c>
      <c r="E62">
        <f>E7+(2/0.017)*(E8*E50-E23*E51)</f>
        <v>9999.997706605904</v>
      </c>
      <c r="F62">
        <f>F7+(2/0.017)*(F8*F50-F23*F51)</f>
        <v>9999.940570550543</v>
      </c>
    </row>
    <row r="63" spans="1:6" ht="12.75">
      <c r="A63" t="s">
        <v>67</v>
      </c>
      <c r="B63">
        <f>B8+(3/0.017)*(B9*B50-B24*B51)</f>
        <v>6.512445233956198</v>
      </c>
      <c r="C63">
        <f>C8+(3/0.017)*(C9*C50-C24*C51)</f>
        <v>2.076645042390217</v>
      </c>
      <c r="D63">
        <f>D8+(3/0.017)*(D9*D50-D24*D51)</f>
        <v>1.3775845097501518</v>
      </c>
      <c r="E63">
        <f>E8+(3/0.017)*(E9*E50-E24*E51)</f>
        <v>0.7791275173666761</v>
      </c>
      <c r="F63">
        <f>F8+(3/0.017)*(F9*F50-F24*F51)</f>
        <v>-2.821068525250857</v>
      </c>
    </row>
    <row r="64" spans="1:6" ht="12.75">
      <c r="A64" t="s">
        <v>68</v>
      </c>
      <c r="B64">
        <f>B9+(4/0.017)*(B10*B50-B25*B51)</f>
        <v>0.07572303275870416</v>
      </c>
      <c r="C64">
        <f>C9+(4/0.017)*(C10*C50-C25*C51)</f>
        <v>0.0752980915145342</v>
      </c>
      <c r="D64">
        <f>D9+(4/0.017)*(D10*D50-D25*D51)</f>
        <v>0.2405765299421624</v>
      </c>
      <c r="E64">
        <f>E9+(4/0.017)*(E10*E50-E25*E51)</f>
        <v>0.27379496987712126</v>
      </c>
      <c r="F64">
        <f>F9+(4/0.017)*(F10*F50-F25*F51)</f>
        <v>-0.2964296514763676</v>
      </c>
    </row>
    <row r="65" spans="1:6" ht="12.75">
      <c r="A65" t="s">
        <v>69</v>
      </c>
      <c r="B65">
        <f>B10+(5/0.017)*(B11*B50-B26*B51)</f>
        <v>-0.5105697209751446</v>
      </c>
      <c r="C65">
        <f>C10+(5/0.017)*(C11*C50-C26*C51)</f>
        <v>-0.4082995207132723</v>
      </c>
      <c r="D65">
        <f>D10+(5/0.017)*(D11*D50-D26*D51)</f>
        <v>0.13118928501304078</v>
      </c>
      <c r="E65">
        <f>E10+(5/0.017)*(E11*E50-E26*E51)</f>
        <v>0.44634301686650735</v>
      </c>
      <c r="F65">
        <f>F10+(5/0.017)*(F11*F50-F26*F51)</f>
        <v>-1.2721520336931849</v>
      </c>
    </row>
    <row r="66" spans="1:6" ht="12.75">
      <c r="A66" t="s">
        <v>70</v>
      </c>
      <c r="B66">
        <f>B11+(6/0.017)*(B12*B50-B27*B51)</f>
        <v>0.9526220993236232</v>
      </c>
      <c r="C66">
        <f>C11+(6/0.017)*(C12*C50-C27*C51)</f>
        <v>0.7839112207179599</v>
      </c>
      <c r="D66">
        <f>D11+(6/0.017)*(D12*D50-D27*D51)</f>
        <v>0.7098671408490017</v>
      </c>
      <c r="E66">
        <f>E11+(6/0.017)*(E12*E50-E27*E51)</f>
        <v>-0.3560343243798807</v>
      </c>
      <c r="F66">
        <f>F11+(6/0.017)*(F12*F50-F27*F51)</f>
        <v>12.824599760964253</v>
      </c>
    </row>
    <row r="67" spans="1:6" ht="12.75">
      <c r="A67" t="s">
        <v>71</v>
      </c>
      <c r="B67">
        <f>B12+(7/0.017)*(B13*B50-B28*B51)</f>
        <v>0.1618500574307443</v>
      </c>
      <c r="C67">
        <f>C12+(7/0.017)*(C13*C50-C28*C51)</f>
        <v>0.16883094098776164</v>
      </c>
      <c r="D67">
        <f>D12+(7/0.017)*(D13*D50-D28*D51)</f>
        <v>0.2721148196891252</v>
      </c>
      <c r="E67">
        <f>E12+(7/0.017)*(E13*E50-E28*E51)</f>
        <v>0.47072199665209385</v>
      </c>
      <c r="F67">
        <f>F12+(7/0.017)*(F13*F50-F28*F51)</f>
        <v>-0.3523586739475721</v>
      </c>
    </row>
    <row r="68" spans="1:6" ht="12.75">
      <c r="A68" t="s">
        <v>72</v>
      </c>
      <c r="B68">
        <f>B13+(8/0.017)*(B14*B50-B29*B51)</f>
        <v>0.06368930851260902</v>
      </c>
      <c r="C68">
        <f>C13+(8/0.017)*(C14*C50-C29*C51)</f>
        <v>0.03267057223897435</v>
      </c>
      <c r="D68">
        <f>D13+(8/0.017)*(D14*D50-D29*D51)</f>
        <v>0.04252930501675766</v>
      </c>
      <c r="E68">
        <f>E13+(8/0.017)*(E14*E50-E29*E51)</f>
        <v>-0.0011376864997145143</v>
      </c>
      <c r="F68">
        <f>F13+(8/0.017)*(F14*F50-F29*F51)</f>
        <v>-0.004916608100870792</v>
      </c>
    </row>
    <row r="69" spans="1:6" ht="12.75">
      <c r="A69" t="s">
        <v>73</v>
      </c>
      <c r="B69">
        <f>B14+(9/0.017)*(B15*B50-B30*B51)</f>
        <v>-0.08164401963219688</v>
      </c>
      <c r="C69">
        <f>C14+(9/0.017)*(C15*C50-C30*C51)</f>
        <v>-0.08877516820046485</v>
      </c>
      <c r="D69">
        <f>D14+(9/0.017)*(D15*D50-D30*D51)</f>
        <v>-0.056919175759642504</v>
      </c>
      <c r="E69">
        <f>E14+(9/0.017)*(E15*E50-E30*E51)</f>
        <v>-0.006663223774566565</v>
      </c>
      <c r="F69">
        <f>F14+(9/0.017)*(F15*F50-F30*F51)</f>
        <v>0.09063065508360617</v>
      </c>
    </row>
    <row r="70" spans="1:6" ht="12.75">
      <c r="A70" t="s">
        <v>74</v>
      </c>
      <c r="B70">
        <f>B15+(10/0.017)*(B16*B50-B31*B51)</f>
        <v>-0.34693034861716393</v>
      </c>
      <c r="C70">
        <f>C15+(10/0.017)*(C16*C50-C31*C51)</f>
        <v>-0.09838735481542289</v>
      </c>
      <c r="D70">
        <f>D15+(10/0.017)*(D16*D50-D31*D51)</f>
        <v>-0.0614802911498291</v>
      </c>
      <c r="E70">
        <f>E15+(10/0.017)*(E16*E50-E31*E51)</f>
        <v>-0.06449097398825536</v>
      </c>
      <c r="F70">
        <f>F15+(10/0.017)*(F16*F50-F31*F51)</f>
        <v>-0.39726432576441206</v>
      </c>
    </row>
    <row r="71" spans="1:6" ht="12.75">
      <c r="A71" t="s">
        <v>75</v>
      </c>
      <c r="B71">
        <f>B16+(11/0.017)*(B17*B50-B32*B51)</f>
        <v>0.008346967205951988</v>
      </c>
      <c r="C71">
        <f>C16+(11/0.017)*(C17*C50-C32*C51)</f>
        <v>0.013103792075542216</v>
      </c>
      <c r="D71">
        <f>D16+(11/0.017)*(D17*D50-D32*D51)</f>
        <v>0.03899197752217347</v>
      </c>
      <c r="E71">
        <f>E16+(11/0.017)*(E17*E50-E32*E51)</f>
        <v>0.032920314587539815</v>
      </c>
      <c r="F71">
        <f>F16+(11/0.017)*(F17*F50-F32*F51)</f>
        <v>-0.030121854170050352</v>
      </c>
    </row>
    <row r="72" spans="1:6" ht="12.75">
      <c r="A72" t="s">
        <v>76</v>
      </c>
      <c r="B72">
        <f>B17+(12/0.017)*(B18*B50-B33*B51)</f>
        <v>-0.07022874163295172</v>
      </c>
      <c r="C72">
        <f>C17+(12/0.017)*(C18*C50-C33*C51)</f>
        <v>-0.04893896219110208</v>
      </c>
      <c r="D72">
        <f>D17+(12/0.017)*(D18*D50-D33*D51)</f>
        <v>-0.049315621316144316</v>
      </c>
      <c r="E72">
        <f>E17+(12/0.017)*(E18*E50-E33*E51)</f>
        <v>-0.038331706496532975</v>
      </c>
      <c r="F72">
        <f>F17+(12/0.017)*(F18*F50-F33*F51)</f>
        <v>-0.060898894707700615</v>
      </c>
    </row>
    <row r="73" spans="1:6" ht="12.75">
      <c r="A73" t="s">
        <v>77</v>
      </c>
      <c r="B73">
        <f>B18+(13/0.017)*(B19*B50-B34*B51)</f>
        <v>0.026542497706703347</v>
      </c>
      <c r="C73">
        <f>C18+(13/0.017)*(C19*C50-C34*C51)</f>
        <v>0.027738574174682222</v>
      </c>
      <c r="D73">
        <f>D18+(13/0.017)*(D19*D50-D34*D51)</f>
        <v>0.022502829715813966</v>
      </c>
      <c r="E73">
        <f>E18+(13/0.017)*(E19*E50-E34*E51)</f>
        <v>0.03043339395009639</v>
      </c>
      <c r="F73">
        <f>F18+(13/0.017)*(F19*F50-F34*F51)</f>
        <v>0.006482113908095246</v>
      </c>
    </row>
    <row r="74" spans="1:6" ht="12.75">
      <c r="A74" t="s">
        <v>78</v>
      </c>
      <c r="B74">
        <f>B19+(14/0.017)*(B20*B50-B35*B51)</f>
        <v>-0.2350132513310206</v>
      </c>
      <c r="C74">
        <f>C19+(14/0.017)*(C20*C50-C35*C51)</f>
        <v>-0.2188290263432578</v>
      </c>
      <c r="D74">
        <f>D19+(14/0.017)*(D20*D50-D35*D51)</f>
        <v>-0.22419477203338162</v>
      </c>
      <c r="E74">
        <f>E19+(14/0.017)*(E20*E50-E35*E51)</f>
        <v>-0.20731295889405832</v>
      </c>
      <c r="F74">
        <f>F19+(14/0.017)*(F20*F50-F35*F51)</f>
        <v>-0.17074950527878877</v>
      </c>
    </row>
    <row r="75" spans="1:6" ht="12.75">
      <c r="A75" t="s">
        <v>79</v>
      </c>
      <c r="B75" s="49">
        <f>B20</f>
        <v>0.002606614</v>
      </c>
      <c r="C75" s="49">
        <f>C20</f>
        <v>0.001031259</v>
      </c>
      <c r="D75" s="49">
        <f>D20</f>
        <v>-0.002107787</v>
      </c>
      <c r="E75" s="49">
        <f>E20</f>
        <v>-0.003966911</v>
      </c>
      <c r="F75" s="49">
        <f>F20</f>
        <v>0.001468179</v>
      </c>
    </row>
    <row r="78" ht="12.75">
      <c r="A78" t="s">
        <v>61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80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81</v>
      </c>
      <c r="B82">
        <f>B22+(2/0.017)*(B8*B51+B23*B50)</f>
        <v>132.50774342260289</v>
      </c>
      <c r="C82">
        <f>C22+(2/0.017)*(C8*C51+C23*C50)</f>
        <v>61.40596604337445</v>
      </c>
      <c r="D82">
        <f>D22+(2/0.017)*(D8*D51+D23*D50)</f>
        <v>7.480461896150775</v>
      </c>
      <c r="E82">
        <f>E22+(2/0.017)*(E8*E51+E23*E50)</f>
        <v>-67.67293741591233</v>
      </c>
      <c r="F82">
        <f>F22+(2/0.017)*(F8*F51+F23*F50)</f>
        <v>-145.98507904713625</v>
      </c>
    </row>
    <row r="83" spans="1:6" ht="12.75">
      <c r="A83" t="s">
        <v>82</v>
      </c>
      <c r="B83">
        <f>B23+(3/0.017)*(B9*B51+B24*B50)</f>
        <v>-6.060631817078065</v>
      </c>
      <c r="C83">
        <f>C23+(3/0.017)*(C9*C51+C24*C50)</f>
        <v>-3.325485908792218</v>
      </c>
      <c r="D83">
        <f>D23+(3/0.017)*(D9*D51+D24*D50)</f>
        <v>-1.6757389317489335</v>
      </c>
      <c r="E83">
        <f>E23+(3/0.017)*(E9*E51+E24*E50)</f>
        <v>-2.6394452924879994</v>
      </c>
      <c r="F83">
        <f>F23+(3/0.017)*(F9*F51+F24*F50)</f>
        <v>3.9653990701435062</v>
      </c>
    </row>
    <row r="84" spans="1:6" ht="12.75">
      <c r="A84" t="s">
        <v>83</v>
      </c>
      <c r="B84">
        <f>B24+(4/0.017)*(B10*B51+B25*B50)</f>
        <v>1.3281541933943475</v>
      </c>
      <c r="C84">
        <f>C24+(4/0.017)*(C10*C51+C25*C50)</f>
        <v>1.027902011824134</v>
      </c>
      <c r="D84">
        <f>D24+(4/0.017)*(D10*D51+D25*D50)</f>
        <v>0.965720592732219</v>
      </c>
      <c r="E84">
        <f>E24+(4/0.017)*(E10*E51+E25*E50)</f>
        <v>1.8329891775877556</v>
      </c>
      <c r="F84">
        <f>F24+(4/0.017)*(F10*F51+F25*F50)</f>
        <v>1.855579753101782</v>
      </c>
    </row>
    <row r="85" spans="1:6" ht="12.75">
      <c r="A85" t="s">
        <v>84</v>
      </c>
      <c r="B85">
        <f>B25+(5/0.017)*(B11*B51+B26*B50)</f>
        <v>-0.4010081131002189</v>
      </c>
      <c r="C85">
        <f>C25+(5/0.017)*(C11*C51+C26*C50)</f>
        <v>-0.25988928147479384</v>
      </c>
      <c r="D85">
        <f>D25+(5/0.017)*(D11*D51+D26*D50)</f>
        <v>-0.4190347972558192</v>
      </c>
      <c r="E85">
        <f>E25+(5/0.017)*(E11*E51+E26*E50)</f>
        <v>-0.5710219802335086</v>
      </c>
      <c r="F85">
        <f>F25+(5/0.017)*(F11*F51+F26*F50)</f>
        <v>-2.0393035584950554</v>
      </c>
    </row>
    <row r="86" spans="1:6" ht="12.75">
      <c r="A86" t="s">
        <v>85</v>
      </c>
      <c r="B86">
        <f>B26+(6/0.017)*(B12*B51+B27*B50)</f>
        <v>0.7985661816433443</v>
      </c>
      <c r="C86">
        <f>C26+(6/0.017)*(C12*C51+C27*C50)</f>
        <v>0.514532486145909</v>
      </c>
      <c r="D86">
        <f>D26+(6/0.017)*(D12*D51+D27*D50)</f>
        <v>0.18160021037282004</v>
      </c>
      <c r="E86">
        <f>E26+(6/0.017)*(E12*E51+E27*E50)</f>
        <v>0.4646111438913059</v>
      </c>
      <c r="F86">
        <f>F26+(6/0.017)*(F12*F51+F27*F50)</f>
        <v>2.2293706694106015</v>
      </c>
    </row>
    <row r="87" spans="1:6" ht="12.75">
      <c r="A87" t="s">
        <v>86</v>
      </c>
      <c r="B87">
        <f>B27+(7/0.017)*(B13*B51+B28*B50)</f>
        <v>0.12583942600947634</v>
      </c>
      <c r="C87">
        <f>C27+(7/0.017)*(C13*C51+C28*C50)</f>
        <v>-0.016680374983285007</v>
      </c>
      <c r="D87">
        <f>D27+(7/0.017)*(D13*D51+D28*D50)</f>
        <v>0.2540785732259168</v>
      </c>
      <c r="E87">
        <f>E27+(7/0.017)*(E13*E51+E28*E50)</f>
        <v>-0.012053199037978473</v>
      </c>
      <c r="F87">
        <f>F27+(7/0.017)*(F13*F51+F28*F50)</f>
        <v>0.061504278509591184</v>
      </c>
    </row>
    <row r="88" spans="1:6" ht="12.75">
      <c r="A88" t="s">
        <v>87</v>
      </c>
      <c r="B88">
        <f>B28+(8/0.017)*(B14*B51+B29*B50)</f>
        <v>0.057860646845765355</v>
      </c>
      <c r="C88">
        <f>C28+(8/0.017)*(C14*C51+C29*C50)</f>
        <v>0.16712641987514032</v>
      </c>
      <c r="D88">
        <f>D28+(8/0.017)*(D14*D51+D29*D50)</f>
        <v>0.1827701177676646</v>
      </c>
      <c r="E88">
        <f>E28+(8/0.017)*(E14*E51+E29*E50)</f>
        <v>0.4140711820695673</v>
      </c>
      <c r="F88">
        <f>F28+(8/0.017)*(F14*F51+F29*F50)</f>
        <v>0.3191204512650339</v>
      </c>
    </row>
    <row r="89" spans="1:6" ht="12.75">
      <c r="A89" t="s">
        <v>88</v>
      </c>
      <c r="B89">
        <f>B29+(9/0.017)*(B15*B51+B30*B50)</f>
        <v>-0.03716642765157336</v>
      </c>
      <c r="C89">
        <f>C29+(9/0.017)*(C15*C51+C30*C50)</f>
        <v>0.004431356132614658</v>
      </c>
      <c r="D89">
        <f>D29+(9/0.017)*(D15*D51+D30*D50)</f>
        <v>-0.03726182097321282</v>
      </c>
      <c r="E89">
        <f>E29+(9/0.017)*(E15*E51+E30*E50)</f>
        <v>0.07762135326573866</v>
      </c>
      <c r="F89">
        <f>F29+(9/0.017)*(F15*F51+F30*F50)</f>
        <v>-0.1256528109623163</v>
      </c>
    </row>
    <row r="90" spans="1:6" ht="12.75">
      <c r="A90" t="s">
        <v>89</v>
      </c>
      <c r="B90">
        <f>B30+(10/0.017)*(B16*B51+B31*B50)</f>
        <v>0.08444349631074964</v>
      </c>
      <c r="C90">
        <f>C30+(10/0.017)*(C16*C51+C31*C50)</f>
        <v>0.05172030950692225</v>
      </c>
      <c r="D90">
        <f>D30+(10/0.017)*(D16*D51+D31*D50)</f>
        <v>0.03185490149225826</v>
      </c>
      <c r="E90">
        <f>E30+(10/0.017)*(E16*E51+E31*E50)</f>
        <v>0.03957724109535644</v>
      </c>
      <c r="F90">
        <f>F30+(10/0.017)*(F16*F51+F31*F50)</f>
        <v>0.3651378081199168</v>
      </c>
    </row>
    <row r="91" spans="1:6" ht="12.75">
      <c r="A91" t="s">
        <v>90</v>
      </c>
      <c r="B91">
        <f>B31+(11/0.017)*(B17*B51+B32*B50)</f>
        <v>0.0010389063711179324</v>
      </c>
      <c r="C91">
        <f>C31+(11/0.017)*(C17*C51+C32*C50)</f>
        <v>-0.016523413759432226</v>
      </c>
      <c r="D91">
        <f>D31+(11/0.017)*(D17*D51+D32*D50)</f>
        <v>-0.009973140348217578</v>
      </c>
      <c r="E91">
        <f>E31+(11/0.017)*(E17*E51+E32*E50)</f>
        <v>0.025729850148607795</v>
      </c>
      <c r="F91">
        <f>F31+(11/0.017)*(F17*F51+F32*F50)</f>
        <v>-0.006466587427532314</v>
      </c>
    </row>
    <row r="92" spans="1:6" ht="12.75">
      <c r="A92" t="s">
        <v>91</v>
      </c>
      <c r="B92">
        <f>B32+(12/0.017)*(B18*B51+B33*B50)</f>
        <v>0.02866117751171423</v>
      </c>
      <c r="C92">
        <f>C32+(12/0.017)*(C18*C51+C33*C50)</f>
        <v>0.048639365557078165</v>
      </c>
      <c r="D92">
        <f>D32+(12/0.017)*(D18*D51+D33*D50)</f>
        <v>0.04647525111449333</v>
      </c>
      <c r="E92">
        <f>E32+(12/0.017)*(E18*E51+E33*E50)</f>
        <v>0.07655355195823897</v>
      </c>
      <c r="F92">
        <f>F32+(12/0.017)*(F18*F51+F33*F50)</f>
        <v>0.03847530103144942</v>
      </c>
    </row>
    <row r="93" spans="1:6" ht="12.75">
      <c r="A93" t="s">
        <v>92</v>
      </c>
      <c r="B93">
        <f>B33+(13/0.017)*(B19*B51+B34*B50)</f>
        <v>0.1411622113785257</v>
      </c>
      <c r="C93">
        <f>C33+(13/0.017)*(C19*C51+C34*C50)</f>
        <v>0.12416189729279387</v>
      </c>
      <c r="D93">
        <f>D33+(13/0.017)*(D19*D51+D34*D50)</f>
        <v>0.13472090179490442</v>
      </c>
      <c r="E93">
        <f>E33+(13/0.017)*(E19*E51+E34*E50)</f>
        <v>0.12439031024113945</v>
      </c>
      <c r="F93">
        <f>F33+(13/0.017)*(F19*F51+F34*F50)</f>
        <v>0.08814069521351849</v>
      </c>
    </row>
    <row r="94" spans="1:6" ht="12.75">
      <c r="A94" t="s">
        <v>93</v>
      </c>
      <c r="B94">
        <f>B34+(14/0.017)*(B20*B51+B35*B50)</f>
        <v>-0.01847480399077165</v>
      </c>
      <c r="C94">
        <f>C34+(14/0.017)*(C20*C51+C35*C50)</f>
        <v>-0.011105288448951972</v>
      </c>
      <c r="D94">
        <f>D34+(14/0.017)*(D20*D51+D35*D50)</f>
        <v>-0.00290022585457928</v>
      </c>
      <c r="E94">
        <f>E34+(14/0.017)*(E20*E51+E35*E50)</f>
        <v>0.011223390139453844</v>
      </c>
      <c r="F94">
        <f>F34+(14/0.017)*(F20*F51+F35*F50)</f>
        <v>-0.011244049016723056</v>
      </c>
    </row>
    <row r="95" spans="1:6" ht="12.75">
      <c r="A95" t="s">
        <v>94</v>
      </c>
      <c r="B95" s="49">
        <f>B35</f>
        <v>-0.01126024</v>
      </c>
      <c r="C95" s="49">
        <f>C35</f>
        <v>0.0006628595</v>
      </c>
      <c r="D95" s="49">
        <f>D35</f>
        <v>-0.0043252</v>
      </c>
      <c r="E95" s="49">
        <f>E35</f>
        <v>0.001446009</v>
      </c>
      <c r="F95" s="49">
        <f>F35</f>
        <v>-0.004225746</v>
      </c>
    </row>
    <row r="98" ht="12.75">
      <c r="A98" t="s">
        <v>62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64</v>
      </c>
      <c r="H100" t="s">
        <v>65</v>
      </c>
      <c r="I100" t="s">
        <v>60</v>
      </c>
      <c r="K100" t="s">
        <v>95</v>
      </c>
    </row>
    <row r="101" spans="1:9" ht="12.75">
      <c r="A101" t="s">
        <v>63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66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9999.999999999998</v>
      </c>
    </row>
    <row r="103" spans="1:11" ht="12.75">
      <c r="A103" t="s">
        <v>67</v>
      </c>
      <c r="B103">
        <f>B63*10000/B62</f>
        <v>6.512422479447706</v>
      </c>
      <c r="C103">
        <f>C63*10000/C62</f>
        <v>2.0766462882130514</v>
      </c>
      <c r="D103">
        <f>D63*10000/D62</f>
        <v>1.3775888826087512</v>
      </c>
      <c r="E103">
        <f>E63*10000/E62</f>
        <v>0.7791276960513619</v>
      </c>
      <c r="F103">
        <f>F63*10000/F62</f>
        <v>-2.8210852908054274</v>
      </c>
      <c r="G103">
        <f>AVERAGE(C103:E103)</f>
        <v>1.4111209556243882</v>
      </c>
      <c r="H103">
        <f>STDEV(C103:E103)</f>
        <v>0.6494089036900076</v>
      </c>
      <c r="I103">
        <f>(B103*B4+C103*C4+D103*D4+E103*E4+F103*F4)/SUM(B4:F4)</f>
        <v>1.585963471774362</v>
      </c>
      <c r="K103">
        <f>(LN(H103)+LN(H123))/2-LN(K114*K115^3)</f>
        <v>-4.188311078737801</v>
      </c>
    </row>
    <row r="104" spans="1:11" ht="12.75">
      <c r="A104" t="s">
        <v>68</v>
      </c>
      <c r="B104">
        <f>B64*10000/B62</f>
        <v>0.07572276818213883</v>
      </c>
      <c r="C104">
        <f>C64*10000/C62</f>
        <v>0.07529813668743561</v>
      </c>
      <c r="D104">
        <f>D64*10000/D62</f>
        <v>0.24057729360286</v>
      </c>
      <c r="E104">
        <f>E64*10000/E62</f>
        <v>0.2737950326691124</v>
      </c>
      <c r="F104">
        <f>F64*10000/F62</f>
        <v>-0.2964314131519361</v>
      </c>
      <c r="G104">
        <f>AVERAGE(C104:E104)</f>
        <v>0.19655682098646934</v>
      </c>
      <c r="H104">
        <f>STDEV(C104:E104)</f>
        <v>0.10631841766889667</v>
      </c>
      <c r="I104">
        <f>(B104*B4+C104*C4+D104*D4+E104*E4+F104*F4)/SUM(B4:F4)</f>
        <v>0.11327353233805933</v>
      </c>
      <c r="K104">
        <f>(LN(H104)+LN(H124))/2-LN(K114*K115^4)</f>
        <v>-4.770972286461513</v>
      </c>
    </row>
    <row r="105" spans="1:11" ht="12.75">
      <c r="A105" t="s">
        <v>69</v>
      </c>
      <c r="B105">
        <f>B65*10000/B62</f>
        <v>-0.5105679370425917</v>
      </c>
      <c r="C105">
        <f>C65*10000/C62</f>
        <v>-0.4082997656607022</v>
      </c>
      <c r="D105">
        <f>D65*10000/D62</f>
        <v>0.13118970144643494</v>
      </c>
      <c r="E105">
        <f>E65*10000/E62</f>
        <v>0.4463431192305748</v>
      </c>
      <c r="F105">
        <f>F65*10000/F62</f>
        <v>-1.2721595940676145</v>
      </c>
      <c r="G105">
        <f>AVERAGE(C105:E105)</f>
        <v>0.05641101833876918</v>
      </c>
      <c r="H105">
        <f>STDEV(C105:E105)</f>
        <v>0.4322007678837564</v>
      </c>
      <c r="I105">
        <f>(B105*B4+C105*C4+D105*D4+E105*E4+F105*F4)/SUM(B4:F4)</f>
        <v>-0.20298963934940017</v>
      </c>
      <c r="K105">
        <f>(LN(H105)+LN(H125))/2-LN(K114*K115^5)</f>
        <v>-4.045654716414461</v>
      </c>
    </row>
    <row r="106" spans="1:11" ht="12.75">
      <c r="A106" t="s">
        <v>70</v>
      </c>
      <c r="B106">
        <f>B66*10000/B62</f>
        <v>0.9526187708583739</v>
      </c>
      <c r="C106">
        <f>C66*10000/C62</f>
        <v>0.7839116910027117</v>
      </c>
      <c r="D106">
        <f>D66*10000/D62</f>
        <v>0.7098693941761909</v>
      </c>
      <c r="E106">
        <f>E66*10000/E62</f>
        <v>-0.3560344060326012</v>
      </c>
      <c r="F106">
        <f>F66*10000/F62</f>
        <v>12.824675977307532</v>
      </c>
      <c r="G106">
        <f>AVERAGE(C106:E106)</f>
        <v>0.37924889304876713</v>
      </c>
      <c r="H106">
        <f>STDEV(C106:E106)</f>
        <v>0.6378492869485883</v>
      </c>
      <c r="I106">
        <f>(B106*B4+C106*C4+D106*D4+E106*E4+F106*F4)/SUM(B4:F4)</f>
        <v>2.1227994173496847</v>
      </c>
      <c r="K106">
        <f>(LN(H106)+LN(H126))/2-LN(K114*K115^6)</f>
        <v>-3.188087281713001</v>
      </c>
    </row>
    <row r="107" spans="1:11" ht="12.75">
      <c r="A107" t="s">
        <v>71</v>
      </c>
      <c r="B107">
        <f>B67*10000/B62</f>
        <v>0.16184949192602618</v>
      </c>
      <c r="C107">
        <f>C67*10000/C62</f>
        <v>0.1688310422729775</v>
      </c>
      <c r="D107">
        <f>D67*10000/D62</f>
        <v>0.2721156834616349</v>
      </c>
      <c r="E107">
        <f>E67*10000/E62</f>
        <v>0.4707221046072234</v>
      </c>
      <c r="F107">
        <f>F67*10000/F62</f>
        <v>-0.3523607680082174</v>
      </c>
      <c r="G107">
        <f>AVERAGE(C107:E107)</f>
        <v>0.3038896101139453</v>
      </c>
      <c r="H107">
        <f>STDEV(C107:E107)</f>
        <v>0.1534331782585001</v>
      </c>
      <c r="I107">
        <f>(B107*B4+C107*C4+D107*D4+E107*E4+F107*F4)/SUM(B4:F4)</f>
        <v>0.19576517275667107</v>
      </c>
      <c r="K107">
        <f>(LN(H107)+LN(H127))/2-LN(K114*K115^7)</f>
        <v>-3.3826939201123336</v>
      </c>
    </row>
    <row r="108" spans="1:9" ht="12.75">
      <c r="A108" t="s">
        <v>72</v>
      </c>
      <c r="B108">
        <f>B68*10000/B62</f>
        <v>0.0636890859819221</v>
      </c>
      <c r="C108">
        <f>C68*10000/C62</f>
        <v>0.03267059183873457</v>
      </c>
      <c r="D108">
        <f>D68*10000/D62</f>
        <v>0.042529440017286375</v>
      </c>
      <c r="E108">
        <f>E68*10000/E62</f>
        <v>-0.0011376867606309243</v>
      </c>
      <c r="F108">
        <f>F68*10000/F62</f>
        <v>-0.004916637320175703</v>
      </c>
      <c r="G108">
        <f>AVERAGE(C108:E108)</f>
        <v>0.02468744836513001</v>
      </c>
      <c r="H108">
        <f>STDEV(C108:E108)</f>
        <v>0.022902017925278805</v>
      </c>
      <c r="I108">
        <f>(B108*B4+C108*C4+D108*D4+E108*E4+F108*F4)/SUM(B4:F4)</f>
        <v>0.026387487309229036</v>
      </c>
    </row>
    <row r="109" spans="1:9" ht="12.75">
      <c r="A109" t="s">
        <v>73</v>
      </c>
      <c r="B109">
        <f>B69*10000/B62</f>
        <v>-0.08164373436768081</v>
      </c>
      <c r="C109">
        <f>C69*10000/C62</f>
        <v>-0.08877522145854669</v>
      </c>
      <c r="D109">
        <f>D69*10000/D62</f>
        <v>-0.0569193564378553</v>
      </c>
      <c r="E109">
        <f>E69*10000/E62</f>
        <v>-0.006663225302706722</v>
      </c>
      <c r="F109">
        <f>F69*10000/F62</f>
        <v>0.09063119369980069</v>
      </c>
      <c r="G109">
        <f>AVERAGE(C109:E109)</f>
        <v>-0.05078593439970291</v>
      </c>
      <c r="H109">
        <f>STDEV(C109:E109)</f>
        <v>0.04139817782943761</v>
      </c>
      <c r="I109">
        <f>(B109*B4+C109*C4+D109*D4+E109*E4+F109*F4)/SUM(B4:F4)</f>
        <v>-0.036382778704660876</v>
      </c>
    </row>
    <row r="110" spans="1:11" ht="12.75">
      <c r="A110" t="s">
        <v>74</v>
      </c>
      <c r="B110">
        <f>B70*10000/B62</f>
        <v>-0.3469291364412023</v>
      </c>
      <c r="C110">
        <f>C70*10000/C62</f>
        <v>-0.09838741384005671</v>
      </c>
      <c r="D110">
        <f>D70*10000/D62</f>
        <v>-0.06148048630636428</v>
      </c>
      <c r="E110">
        <f>E70*10000/E62</f>
        <v>-0.06449098877858066</v>
      </c>
      <c r="F110">
        <f>F70*10000/F62</f>
        <v>-0.3972666866984599</v>
      </c>
      <c r="G110">
        <f>AVERAGE(C110:E110)</f>
        <v>-0.07478629630833389</v>
      </c>
      <c r="H110">
        <f>STDEV(C110:E110)</f>
        <v>0.02049451982466164</v>
      </c>
      <c r="I110">
        <f>(B110*B4+C110*C4+D110*D4+E110*E4+F110*F4)/SUM(B4:F4)</f>
        <v>-0.1572708175859537</v>
      </c>
      <c r="K110">
        <f>EXP(AVERAGE(K103:K107))</f>
        <v>0.019937680270690684</v>
      </c>
    </row>
    <row r="111" spans="1:9" ht="12.75">
      <c r="A111" t="s">
        <v>75</v>
      </c>
      <c r="B111">
        <f>B71*10000/B62</f>
        <v>0.008346938041616727</v>
      </c>
      <c r="C111">
        <f>C71*10000/C62</f>
        <v>0.0131037999367814</v>
      </c>
      <c r="D111">
        <f>D71*10000/D62</f>
        <v>0.03899210129418383</v>
      </c>
      <c r="E111">
        <f>E71*10000/E62</f>
        <v>0.03292032213746706</v>
      </c>
      <c r="F111">
        <f>F71*10000/F62</f>
        <v>-0.030122033183635214</v>
      </c>
      <c r="G111">
        <f>AVERAGE(C111:E111)</f>
        <v>0.028338741122810762</v>
      </c>
      <c r="H111">
        <f>STDEV(C111:E111)</f>
        <v>0.013538618845300113</v>
      </c>
      <c r="I111">
        <f>(B111*B4+C111*C4+D111*D4+E111*E4+F111*F4)/SUM(B4:F4)</f>
        <v>0.01764069311974063</v>
      </c>
    </row>
    <row r="112" spans="1:9" ht="12.75">
      <c r="A112" t="s">
        <v>76</v>
      </c>
      <c r="B112">
        <f>B72*10000/B62</f>
        <v>-0.07022849625346053</v>
      </c>
      <c r="C112">
        <f>C72*10000/C62</f>
        <v>-0.048938991550609996</v>
      </c>
      <c r="D112">
        <f>D72*10000/D62</f>
        <v>-0.049315777858437895</v>
      </c>
      <c r="E112">
        <f>E72*10000/E62</f>
        <v>-0.03833171528750593</v>
      </c>
      <c r="F112">
        <f>F72*10000/F62</f>
        <v>-0.060899256628629994</v>
      </c>
      <c r="G112">
        <f>AVERAGE(C112:E112)</f>
        <v>-0.045528828232184605</v>
      </c>
      <c r="H112">
        <f>STDEV(C112:E112)</f>
        <v>0.0062357291501706534</v>
      </c>
      <c r="I112">
        <f>(B112*B4+C112*C4+D112*D4+E112*E4+F112*F4)/SUM(B4:F4)</f>
        <v>-0.05115956565267275</v>
      </c>
    </row>
    <row r="113" spans="1:9" ht="12.75">
      <c r="A113" t="s">
        <v>77</v>
      </c>
      <c r="B113">
        <f>B73*10000/B62</f>
        <v>0.026542404967115102</v>
      </c>
      <c r="C113">
        <f>C73*10000/C62</f>
        <v>0.027738590815633558</v>
      </c>
      <c r="D113">
        <f>D73*10000/D62</f>
        <v>0.022502901146417124</v>
      </c>
      <c r="E113">
        <f>E73*10000/E62</f>
        <v>0.03043340092967459</v>
      </c>
      <c r="F113">
        <f>F73*10000/F62</f>
        <v>0.0064821524311702745</v>
      </c>
      <c r="G113">
        <f>AVERAGE(C113:E113)</f>
        <v>0.026891630963908425</v>
      </c>
      <c r="H113">
        <f>STDEV(C113:E113)</f>
        <v>0.004032519367081466</v>
      </c>
      <c r="I113">
        <f>(B113*B4+C113*C4+D113*D4+E113*E4+F113*F4)/SUM(B4:F4)</f>
        <v>0.024118497878523798</v>
      </c>
    </row>
    <row r="114" spans="1:11" ht="12.75">
      <c r="A114" t="s">
        <v>78</v>
      </c>
      <c r="B114">
        <f>B74*10000/B62</f>
        <v>-0.23501243019382387</v>
      </c>
      <c r="C114">
        <f>C74*10000/C62</f>
        <v>-0.2188291576233717</v>
      </c>
      <c r="D114">
        <f>D74*10000/D62</f>
        <v>-0.22419548369355918</v>
      </c>
      <c r="E114">
        <f>E74*10000/E62</f>
        <v>-0.20731300643910083</v>
      </c>
      <c r="F114">
        <f>F74*10000/F62</f>
        <v>-0.17075052003972882</v>
      </c>
      <c r="G114">
        <f>AVERAGE(C114:E114)</f>
        <v>-0.21677921591867721</v>
      </c>
      <c r="H114">
        <f>STDEV(C114:E114)</f>
        <v>0.008625903158876333</v>
      </c>
      <c r="I114">
        <f>(B114*B4+C114*C4+D114*D4+E114*E4+F114*F4)/SUM(B4:F4)</f>
        <v>-0.213279621539907</v>
      </c>
      <c r="J114" t="s">
        <v>96</v>
      </c>
      <c r="K114">
        <v>285</v>
      </c>
    </row>
    <row r="115" spans="1:11" ht="12.75">
      <c r="A115" t="s">
        <v>79</v>
      </c>
      <c r="B115">
        <f>B75*10000/B62</f>
        <v>0.00260660489248074</v>
      </c>
      <c r="C115">
        <f>C75*10000/C62</f>
        <v>0.0010312596186738627</v>
      </c>
      <c r="D115">
        <f>D75*10000/D62</f>
        <v>-0.002107793690736171</v>
      </c>
      <c r="E115">
        <f>E75*10000/E62</f>
        <v>-0.003966911909769236</v>
      </c>
      <c r="F115">
        <f>F75*10000/F62</f>
        <v>0.0014681877253588218</v>
      </c>
      <c r="G115">
        <f>AVERAGE(C115:E115)</f>
        <v>-0.0016811486606105146</v>
      </c>
      <c r="H115">
        <f>STDEV(C115:E115)</f>
        <v>0.0025262519951962424</v>
      </c>
      <c r="I115">
        <f>(B115*B4+C115*C4+D115*D4+E115*E4+F115*F4)/SUM(B4:F4)</f>
        <v>-0.0006396846759392543</v>
      </c>
      <c r="J115" t="s">
        <v>97</v>
      </c>
      <c r="K115">
        <v>0.5536</v>
      </c>
    </row>
    <row r="118" ht="12.75">
      <c r="A118" t="s">
        <v>62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64</v>
      </c>
      <c r="H120" t="s">
        <v>65</v>
      </c>
      <c r="I120" t="s">
        <v>60</v>
      </c>
    </row>
    <row r="121" spans="1:9" ht="12.75">
      <c r="A121" t="s">
        <v>80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81</v>
      </c>
      <c r="B122">
        <f>B82*10000/B62</f>
        <v>132.50728044004185</v>
      </c>
      <c r="C122">
        <f>C82*10000/C62</f>
        <v>61.40600288209896</v>
      </c>
      <c r="D122">
        <f>D82*10000/D62</f>
        <v>7.48048564133802</v>
      </c>
      <c r="E122">
        <f>E82*10000/E62</f>
        <v>-67.6729529359874</v>
      </c>
      <c r="F122">
        <f>F82*10000/F62</f>
        <v>-145.9859466335799</v>
      </c>
      <c r="G122">
        <f>AVERAGE(C122:E122)</f>
        <v>0.40451186248319476</v>
      </c>
      <c r="H122">
        <f>STDEV(C122:E122)</f>
        <v>64.8297482831852</v>
      </c>
      <c r="I122">
        <f>(B122*B4+C122*C4+D122*D4+E122*E4+F122*F4)/SUM(B4:F4)</f>
        <v>0.013028200160071621</v>
      </c>
    </row>
    <row r="123" spans="1:9" ht="12.75">
      <c r="A123" t="s">
        <v>82</v>
      </c>
      <c r="B123">
        <f>B83*10000/B62</f>
        <v>-6.060610641207375</v>
      </c>
      <c r="C123">
        <f>C83*10000/C62</f>
        <v>-3.3254879038208314</v>
      </c>
      <c r="D123">
        <f>D83*10000/D62</f>
        <v>-1.6757442510374025</v>
      </c>
      <c r="E123">
        <f>E83*10000/E62</f>
        <v>-2.6394458978169637</v>
      </c>
      <c r="F123">
        <f>F83*10000/F62</f>
        <v>3.9654226364319207</v>
      </c>
      <c r="G123">
        <f>AVERAGE(C123:E123)</f>
        <v>-2.5468926842250657</v>
      </c>
      <c r="H123">
        <f>STDEV(C123:E123)</f>
        <v>0.828756962555636</v>
      </c>
      <c r="I123">
        <f>(B123*B4+C123*C4+D123*D4+E123*E4+F123*F4)/SUM(B4:F4)</f>
        <v>-2.187456893727388</v>
      </c>
    </row>
    <row r="124" spans="1:9" ht="12.75">
      <c r="A124" t="s">
        <v>83</v>
      </c>
      <c r="B124">
        <f>B84*10000/B62</f>
        <v>1.328149552818529</v>
      </c>
      <c r="C124">
        <f>C84*10000/C62</f>
        <v>1.0279026284840693</v>
      </c>
      <c r="D124">
        <f>D84*10000/D62</f>
        <v>0.9657236582135514</v>
      </c>
      <c r="E124">
        <f>E84*10000/E62</f>
        <v>1.8329895979645079</v>
      </c>
      <c r="F124">
        <f>F84*10000/F62</f>
        <v>1.8555907807756338</v>
      </c>
      <c r="G124">
        <f>AVERAGE(C124:E124)</f>
        <v>1.2755386282207095</v>
      </c>
      <c r="H124">
        <f>STDEV(C124:E124)</f>
        <v>0.4837667246072236</v>
      </c>
      <c r="I124">
        <f>(B124*B4+C124*C4+D124*D4+E124*E4+F124*F4)/SUM(B4:F4)</f>
        <v>1.360668376789715</v>
      </c>
    </row>
    <row r="125" spans="1:9" ht="12.75">
      <c r="A125" t="s">
        <v>84</v>
      </c>
      <c r="B125">
        <f>B85*10000/B62</f>
        <v>-0.4010067119763419</v>
      </c>
      <c r="C125">
        <f>C85*10000/C62</f>
        <v>-0.25988943738781434</v>
      </c>
      <c r="D125">
        <f>D85*10000/D62</f>
        <v>-0.41903612739557006</v>
      </c>
      <c r="E125">
        <f>E85*10000/E62</f>
        <v>-0.5710221111913825</v>
      </c>
      <c r="F125">
        <f>F85*10000/F62</f>
        <v>-2.039315678035857</v>
      </c>
      <c r="G125">
        <f>AVERAGE(C125:E125)</f>
        <v>-0.4166492253249223</v>
      </c>
      <c r="H125">
        <f>STDEV(C125:E125)</f>
        <v>0.15558006990987144</v>
      </c>
      <c r="I125">
        <f>(B125*B4+C125*C4+D125*D4+E125*E4+F125*F4)/SUM(B4:F4)</f>
        <v>-0.6309183677065506</v>
      </c>
    </row>
    <row r="126" spans="1:9" ht="12.75">
      <c r="A126" t="s">
        <v>85</v>
      </c>
      <c r="B126">
        <f>B86*10000/B62</f>
        <v>0.7985633914500591</v>
      </c>
      <c r="C126">
        <f>C86*10000/C62</f>
        <v>0.5145327948247187</v>
      </c>
      <c r="D126">
        <f>D86*10000/D62</f>
        <v>0.1816007868253251</v>
      </c>
      <c r="E126">
        <f>E86*10000/E62</f>
        <v>0.46461125044497575</v>
      </c>
      <c r="F126">
        <f>F86*10000/F62</f>
        <v>2.229383918516492</v>
      </c>
      <c r="G126">
        <f>AVERAGE(C126:E126)</f>
        <v>0.3869149440316732</v>
      </c>
      <c r="H126">
        <f>STDEV(C126:E126)</f>
        <v>0.17955073798324922</v>
      </c>
      <c r="I126">
        <f>(B126*B4+C126*C4+D126*D4+E126*E4+F126*F4)/SUM(B4:F4)</f>
        <v>0.692451312798742</v>
      </c>
    </row>
    <row r="127" spans="1:9" ht="12.75">
      <c r="A127" t="s">
        <v>86</v>
      </c>
      <c r="B127">
        <f>B87*10000/B62</f>
        <v>0.1258389863260418</v>
      </c>
      <c r="C127">
        <f>C87*10000/C62</f>
        <v>-0.016680384990191147</v>
      </c>
      <c r="D127">
        <f>D87*10000/D62</f>
        <v>0.2540793797460729</v>
      </c>
      <c r="E127">
        <f>E87*10000/E62</f>
        <v>-0.012053201802252658</v>
      </c>
      <c r="F127">
        <f>F87*10000/F62</f>
        <v>0.06150464402830455</v>
      </c>
      <c r="G127">
        <f>AVERAGE(C127:E127)</f>
        <v>0.07511526431787637</v>
      </c>
      <c r="H127">
        <f>STDEV(C127:E127)</f>
        <v>0.15500473755440938</v>
      </c>
      <c r="I127">
        <f>(B127*B4+C127*C4+D127*D4+E127*E4+F127*F4)/SUM(B4:F4)</f>
        <v>0.0806371279943759</v>
      </c>
    </row>
    <row r="128" spans="1:9" ht="12.75">
      <c r="A128" t="s">
        <v>87</v>
      </c>
      <c r="B128">
        <f>B88*10000/B62</f>
        <v>0.057860444680444545</v>
      </c>
      <c r="C128">
        <f>C88*10000/C62</f>
        <v>0.16712652013777826</v>
      </c>
      <c r="D128">
        <f>D88*10000/D62</f>
        <v>0.1827706979338</v>
      </c>
      <c r="E128">
        <f>E88*10000/E62</f>
        <v>0.4140712770324295</v>
      </c>
      <c r="F128">
        <f>F88*10000/F62</f>
        <v>0.3191223477915778</v>
      </c>
      <c r="G128">
        <f>AVERAGE(C128:E128)</f>
        <v>0.25465616503466926</v>
      </c>
      <c r="H128">
        <f>STDEV(C128:E128)</f>
        <v>0.13827895184977435</v>
      </c>
      <c r="I128">
        <f>(B128*B4+C128*C4+D128*D4+E128*E4+F128*F4)/SUM(B4:F4)</f>
        <v>0.23475419976204367</v>
      </c>
    </row>
    <row r="129" spans="1:9" ht="12.75">
      <c r="A129" t="s">
        <v>88</v>
      </c>
      <c r="B129">
        <f>B89*10000/B62</f>
        <v>-0.03716629779193336</v>
      </c>
      <c r="C129">
        <f>C89*10000/C62</f>
        <v>0.004431358791077969</v>
      </c>
      <c r="D129">
        <f>D89*10000/D62</f>
        <v>-0.03726193925319718</v>
      </c>
      <c r="E129">
        <f>E89*10000/E62</f>
        <v>0.07762137106737808</v>
      </c>
      <c r="F129">
        <f>F89*10000/F62</f>
        <v>-0.12565355771449205</v>
      </c>
      <c r="G129">
        <f>AVERAGE(C129:E129)</f>
        <v>0.014930263535086292</v>
      </c>
      <c r="H129">
        <f>STDEV(C129:E129)</f>
        <v>0.05815680526104592</v>
      </c>
      <c r="I129">
        <f>(B129*B4+C129*C4+D129*D4+E129*E4+F129*F4)/SUM(B4:F4)</f>
        <v>-0.011369055469165116</v>
      </c>
    </row>
    <row r="130" spans="1:9" ht="12.75">
      <c r="A130" t="s">
        <v>89</v>
      </c>
      <c r="B130">
        <f>B90*10000/B62</f>
        <v>0.08444320126485139</v>
      </c>
      <c r="C130">
        <f>C90*10000/C62</f>
        <v>0.05172034053501865</v>
      </c>
      <c r="D130">
        <f>D90*10000/D62</f>
        <v>0.03185500260908916</v>
      </c>
      <c r="E130">
        <f>E90*10000/E62</f>
        <v>0.039577250171979626</v>
      </c>
      <c r="F130">
        <f>F90*10000/F62</f>
        <v>0.3651399781267043</v>
      </c>
      <c r="G130">
        <f>AVERAGE(C130:E130)</f>
        <v>0.041050864438695815</v>
      </c>
      <c r="H130">
        <f>STDEV(C130:E130)</f>
        <v>0.010014318098759672</v>
      </c>
      <c r="I130">
        <f>(B130*B4+C130*C4+D130*D4+E130*E4+F130*F4)/SUM(B4:F4)</f>
        <v>0.090584435963797</v>
      </c>
    </row>
    <row r="131" spans="1:9" ht="12.75">
      <c r="A131" t="s">
        <v>90</v>
      </c>
      <c r="B131">
        <f>B91*10000/B62</f>
        <v>0.0010389027411751082</v>
      </c>
      <c r="C131">
        <f>C91*10000/C62</f>
        <v>-0.016523423672174044</v>
      </c>
      <c r="D131">
        <f>D91*10000/D62</f>
        <v>-0.00997317200589972</v>
      </c>
      <c r="E131">
        <f>E91*10000/E62</f>
        <v>0.025729856049477792</v>
      </c>
      <c r="F131">
        <f>F91*10000/F62</f>
        <v>-0.006466625858333774</v>
      </c>
      <c r="G131">
        <f>AVERAGE(C131:E131)</f>
        <v>-0.0002555798761986576</v>
      </c>
      <c r="H131">
        <f>STDEV(C131:E131)</f>
        <v>0.022741121551244116</v>
      </c>
      <c r="I131">
        <f>(B131*B4+C131*C4+D131*D4+E131*E4+F131*F4)/SUM(B4:F4)</f>
        <v>-0.0008916286105650718</v>
      </c>
    </row>
    <row r="132" spans="1:9" ht="12.75">
      <c r="A132" t="s">
        <v>91</v>
      </c>
      <c r="B132">
        <f>B92*10000/B62</f>
        <v>0.028661077369450665</v>
      </c>
      <c r="C132">
        <f>C92*10000/C62</f>
        <v>0.04863939473685179</v>
      </c>
      <c r="D132">
        <f>D92*10000/D62</f>
        <v>0.04647539864061609</v>
      </c>
      <c r="E132">
        <f>E92*10000/E62</f>
        <v>0.07655356951498941</v>
      </c>
      <c r="F132">
        <f>F92*10000/F62</f>
        <v>0.038475529689404125</v>
      </c>
      <c r="G132">
        <f>AVERAGE(C132:E132)</f>
        <v>0.057222787630819096</v>
      </c>
      <c r="H132">
        <f>STDEV(C132:E132)</f>
        <v>0.016775877502120604</v>
      </c>
      <c r="I132">
        <f>(B132*B4+C132*C4+D132*D4+E132*E4+F132*F4)/SUM(B4:F4)</f>
        <v>0.05058384566525792</v>
      </c>
    </row>
    <row r="133" spans="1:9" ht="12.75">
      <c r="A133" t="s">
        <v>92</v>
      </c>
      <c r="B133">
        <f>B93*10000/B62</f>
        <v>0.14116171815722062</v>
      </c>
      <c r="C133">
        <f>C93*10000/C62</f>
        <v>0.12416197178011527</v>
      </c>
      <c r="D133">
        <f>D93*10000/D62</f>
        <v>0.13472132943868945</v>
      </c>
      <c r="E133">
        <f>E93*10000/E62</f>
        <v>0.1243903387687463</v>
      </c>
      <c r="F133">
        <f>F93*10000/F62</f>
        <v>0.08814121903193063</v>
      </c>
      <c r="G133">
        <f>AVERAGE(C133:E133)</f>
        <v>0.12775787999585034</v>
      </c>
      <c r="H133">
        <f>STDEV(C133:E133)</f>
        <v>0.006031605008420708</v>
      </c>
      <c r="I133">
        <f>(B133*B4+C133*C4+D133*D4+E133*E4+F133*F4)/SUM(B4:F4)</f>
        <v>0.1244147665746607</v>
      </c>
    </row>
    <row r="134" spans="1:9" ht="12.75">
      <c r="A134" t="s">
        <v>93</v>
      </c>
      <c r="B134">
        <f>B94*10000/B62</f>
        <v>-0.018474739439736026</v>
      </c>
      <c r="C134">
        <f>C94*10000/C62</f>
        <v>-0.011105295111246994</v>
      </c>
      <c r="D134">
        <f>D94*10000/D62</f>
        <v>-0.0029002350607495574</v>
      </c>
      <c r="E134">
        <f>E94*10000/E62</f>
        <v>0.011223392713420103</v>
      </c>
      <c r="F134">
        <f>F94*10000/F62</f>
        <v>-0.011244115839884456</v>
      </c>
      <c r="G134">
        <f>AVERAGE(C134:E134)</f>
        <v>-0.0009273791528588161</v>
      </c>
      <c r="H134">
        <f>STDEV(C134:E134)</f>
        <v>0.011294321374825214</v>
      </c>
      <c r="I134">
        <f>(B134*B4+C134*C4+D134*D4+E134*E4+F134*F4)/SUM(B4:F4)</f>
        <v>-0.004845831090863487</v>
      </c>
    </row>
    <row r="135" spans="1:9" ht="12.75">
      <c r="A135" t="s">
        <v>94</v>
      </c>
      <c r="B135">
        <f>B95*10000/B62</f>
        <v>-0.011260200656678482</v>
      </c>
      <c r="C135">
        <f>C95*10000/C62</f>
        <v>0.0006628598976632905</v>
      </c>
      <c r="D135">
        <f>D95*10000/D62</f>
        <v>-0.004325213729457525</v>
      </c>
      <c r="E135">
        <f>E95*10000/E62</f>
        <v>0.0014460093316269265</v>
      </c>
      <c r="F135">
        <f>F95*10000/F62</f>
        <v>-0.0042257711135250805</v>
      </c>
      <c r="G135">
        <f>AVERAGE(C135:E135)</f>
        <v>-0.0007387815000557693</v>
      </c>
      <c r="H135">
        <f>STDEV(C135:E135)</f>
        <v>0.0031305275691244326</v>
      </c>
      <c r="I135">
        <f>(B135*B4+C135*C4+D135*D4+E135*E4+F135*F4)/SUM(B4:F4)</f>
        <v>-0.0027291566043311745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Lissner</dc:creator>
  <cp:keywords/>
  <dc:description/>
  <cp:lastModifiedBy>hagen</cp:lastModifiedBy>
  <cp:lastPrinted>2004-10-13T06:36:20Z</cp:lastPrinted>
  <dcterms:created xsi:type="dcterms:W3CDTF">2004-10-13T06:36:20Z</dcterms:created>
  <dcterms:modified xsi:type="dcterms:W3CDTF">2004-10-13T07:51:20Z</dcterms:modified>
  <cp:category/>
  <cp:version/>
  <cp:contentType/>
  <cp:contentStatus/>
</cp:coreProperties>
</file>