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<sst xmlns="http://schemas.openxmlformats.org/spreadsheetml/2006/main" count="203" uniqueCount="98">
  <si>
    <t xml:space="preserve"> Tue 16/11/2004       13:55:21</t>
  </si>
  <si>
    <t>LISSNER</t>
  </si>
  <si>
    <t>HCMQAP392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</si>
  <si>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</si>
  <si>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</si>
  <si>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</si>
  <si>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</si>
  <si>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</si>
  <si>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</si>
  <si>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</si>
  <si>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</si>
  <si>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</si>
  <si>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</si>
  <si>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</si>
  <si>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</si>
  <si>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</si>
  <si>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b3!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</si>
  <si>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</si>
  <si>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</si>
  <si>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</si>
  <si>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</si>
  <si>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</si>
  <si>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</si>
  <si>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</si>
  <si>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</si>
  <si>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</si>
  <si>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</si>
  <si>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</si>
  <si>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</si>
  <si>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</si>
  <si>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</si>
  <si>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</si>
  <si>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</si>
  <si>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</si>
  <si>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</si>
  <si>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</si>
  <si>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</si>
  <si>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</si>
  <si>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</si>
  <si>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</si>
  <si>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</si>
  <si>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</si>
  <si>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</si>
  <si>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</si>
  <si>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</si>
  <si>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</si>
  <si>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</si>
  <si>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</si>
  <si>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</si>
  <si>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</si>
  <si>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</si>
  <si>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</si>
  <si>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INT.TF (T/kA)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</si>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</sst>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8711286"/>
        <c:axId val="57074983"/>
      </c:lineChart>
      <c:catAx>
        <c:axId val="287112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074983"/>
        <c:crosses val="autoZero"/>
        <c:auto val="1"/>
        <c:lblOffset val="100"/>
        <c:noMultiLvlLbl val="0"/>
      </c:catAx>
      <c:valAx>
        <c:axId val="57074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71128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-0.002263</v>
      </c>
      <c r="C4" s="12">
        <v>-0.003757</v>
      </c>
      <c r="D4" s="12">
        <v>-0.003755</v>
      </c>
      <c r="E4" s="12">
        <v>-0.003757</v>
      </c>
      <c r="F4" s="24">
        <v>-0.002083</v>
      </c>
      <c r="G4" s="34">
        <v>-0.01171</v>
      </c>
    </row>
    <row r="5" spans="1:7" ht="12.75" thickBot="1">
      <c r="A5" s="44" t="s">
        <v>13</v>
      </c>
      <c r="B5" s="45">
        <v>5.316245</v>
      </c>
      <c r="C5" s="46">
        <v>2.289523</v>
      </c>
      <c r="D5" s="46">
        <v>-0.292295</v>
      </c>
      <c r="E5" s="46">
        <v>-2.130208</v>
      </c>
      <c r="F5" s="47">
        <v>-5.394993</v>
      </c>
      <c r="G5" s="48">
        <v>9.048662</v>
      </c>
    </row>
    <row r="6" spans="1:7" ht="12.75" thickTop="1">
      <c r="A6" s="6" t="s">
        <v>14</v>
      </c>
      <c r="B6" s="39">
        <v>-89.03004</v>
      </c>
      <c r="C6" s="40">
        <v>75.7039</v>
      </c>
      <c r="D6" s="40">
        <v>-19.94223</v>
      </c>
      <c r="E6" s="40">
        <v>65.04658</v>
      </c>
      <c r="F6" s="41">
        <v>-121.3162</v>
      </c>
      <c r="G6" s="42">
        <v>-0.01000528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49">
        <v>3.771846</v>
      </c>
      <c r="C8" s="50">
        <v>3.285747</v>
      </c>
      <c r="D8" s="50">
        <v>2.976921</v>
      </c>
      <c r="E8" s="50">
        <v>6.214998</v>
      </c>
      <c r="F8" s="51">
        <v>-3.163314</v>
      </c>
      <c r="G8" s="35">
        <v>3.126806</v>
      </c>
    </row>
    <row r="9" spans="1:7" ht="12">
      <c r="A9" s="20" t="s">
        <v>17</v>
      </c>
      <c r="B9" s="29">
        <v>0.4947364</v>
      </c>
      <c r="C9" s="13">
        <v>0.2454732</v>
      </c>
      <c r="D9" s="13">
        <v>-0.1201364</v>
      </c>
      <c r="E9" s="13">
        <v>-0.06413249</v>
      </c>
      <c r="F9" s="25">
        <v>-2.096487</v>
      </c>
      <c r="G9" s="35">
        <v>-0.1931549</v>
      </c>
    </row>
    <row r="10" spans="1:7" ht="12">
      <c r="A10" s="20" t="s">
        <v>18</v>
      </c>
      <c r="B10" s="29">
        <v>0.2077525</v>
      </c>
      <c r="C10" s="13">
        <v>0.1968519</v>
      </c>
      <c r="D10" s="13">
        <v>-0.7686196</v>
      </c>
      <c r="E10" s="13">
        <v>-1.57896</v>
      </c>
      <c r="F10" s="25">
        <v>-1.312243</v>
      </c>
      <c r="G10" s="35">
        <v>-0.6623252</v>
      </c>
    </row>
    <row r="11" spans="1:7" ht="12">
      <c r="A11" s="21" t="s">
        <v>19</v>
      </c>
      <c r="B11" s="31">
        <v>3.912953</v>
      </c>
      <c r="C11" s="15">
        <v>2.910461</v>
      </c>
      <c r="D11" s="15">
        <v>2.774267</v>
      </c>
      <c r="E11" s="15">
        <v>2.025838</v>
      </c>
      <c r="F11" s="27">
        <v>14.56972</v>
      </c>
      <c r="G11" s="37">
        <v>4.365093</v>
      </c>
    </row>
    <row r="12" spans="1:7" ht="12">
      <c r="A12" s="20" t="s">
        <v>20</v>
      </c>
      <c r="B12" s="29">
        <v>0.09266999</v>
      </c>
      <c r="C12" s="13">
        <v>0.03228521</v>
      </c>
      <c r="D12" s="13">
        <v>-0.07790773</v>
      </c>
      <c r="E12" s="13">
        <v>0.1522169</v>
      </c>
      <c r="F12" s="25">
        <v>-0.3039534</v>
      </c>
      <c r="G12" s="35">
        <v>-0.001428137</v>
      </c>
    </row>
    <row r="13" spans="1:7" ht="12">
      <c r="A13" s="20" t="s">
        <v>21</v>
      </c>
      <c r="B13" s="29">
        <v>0.1865785</v>
      </c>
      <c r="C13" s="13">
        <v>0.2008182</v>
      </c>
      <c r="D13" s="13">
        <v>-0.008816136</v>
      </c>
      <c r="E13" s="13">
        <v>-0.02579378</v>
      </c>
      <c r="F13" s="25">
        <v>-0.2053077</v>
      </c>
      <c r="G13" s="35">
        <v>0.03962558</v>
      </c>
    </row>
    <row r="14" spans="1:7" ht="12">
      <c r="A14" s="20" t="s">
        <v>22</v>
      </c>
      <c r="B14" s="29">
        <v>0.08667347</v>
      </c>
      <c r="C14" s="13">
        <v>0.09637239</v>
      </c>
      <c r="D14" s="13">
        <v>-0.01487826</v>
      </c>
      <c r="E14" s="13">
        <v>-0.1090425</v>
      </c>
      <c r="F14" s="25">
        <v>0.1456246</v>
      </c>
      <c r="G14" s="35">
        <v>0.02535549</v>
      </c>
    </row>
    <row r="15" spans="1:7" ht="12">
      <c r="A15" s="21" t="s">
        <v>23</v>
      </c>
      <c r="B15" s="31">
        <v>-0.3290375</v>
      </c>
      <c r="C15" s="15">
        <v>-0.07806826</v>
      </c>
      <c r="D15" s="15">
        <v>-0.07861295</v>
      </c>
      <c r="E15" s="15">
        <v>-0.1610939</v>
      </c>
      <c r="F15" s="27">
        <v>-0.3432765</v>
      </c>
      <c r="G15" s="37">
        <v>-0.169894</v>
      </c>
    </row>
    <row r="16" spans="1:7" ht="12">
      <c r="A16" s="20" t="s">
        <v>24</v>
      </c>
      <c r="B16" s="29">
        <v>-0.05082406</v>
      </c>
      <c r="C16" s="13">
        <v>-0.07487287</v>
      </c>
      <c r="D16" s="13">
        <v>-0.03528434</v>
      </c>
      <c r="E16" s="13">
        <v>-0.06247034</v>
      </c>
      <c r="F16" s="25">
        <v>-0.0667233</v>
      </c>
      <c r="G16" s="35">
        <v>-0.05779423</v>
      </c>
    </row>
    <row r="17" spans="1:7" ht="12">
      <c r="A17" s="20" t="s">
        <v>25</v>
      </c>
      <c r="B17" s="29">
        <v>-0.06208017</v>
      </c>
      <c r="C17" s="13">
        <v>-0.05839327</v>
      </c>
      <c r="D17" s="13">
        <v>-0.04662579</v>
      </c>
      <c r="E17" s="13">
        <v>-0.03780293</v>
      </c>
      <c r="F17" s="25">
        <v>-0.04399618</v>
      </c>
      <c r="G17" s="35">
        <v>-0.04922681</v>
      </c>
    </row>
    <row r="18" spans="1:7" ht="12">
      <c r="A18" s="20" t="s">
        <v>26</v>
      </c>
      <c r="B18" s="29">
        <v>0.03851914</v>
      </c>
      <c r="C18" s="13">
        <v>-3.900463E-06</v>
      </c>
      <c r="D18" s="13">
        <v>0.03147932</v>
      </c>
      <c r="E18" s="13">
        <v>0.008584135</v>
      </c>
      <c r="F18" s="25">
        <v>0.02550792</v>
      </c>
      <c r="G18" s="35">
        <v>0.01864488</v>
      </c>
    </row>
    <row r="19" spans="1:7" ht="12">
      <c r="A19" s="21" t="s">
        <v>27</v>
      </c>
      <c r="B19" s="31">
        <v>-0.2172893</v>
      </c>
      <c r="C19" s="15">
        <v>-0.2013822</v>
      </c>
      <c r="D19" s="15">
        <v>-0.2005271</v>
      </c>
      <c r="E19" s="15">
        <v>-0.2007161</v>
      </c>
      <c r="F19" s="27">
        <v>-0.1491579</v>
      </c>
      <c r="G19" s="37">
        <v>-0.1963579</v>
      </c>
    </row>
    <row r="20" spans="1:7" ht="12.75" thickBot="1">
      <c r="A20" s="44" t="s">
        <v>28</v>
      </c>
      <c r="B20" s="45">
        <v>-0.00416036</v>
      </c>
      <c r="C20" s="46">
        <v>-0.002904088</v>
      </c>
      <c r="D20" s="46">
        <v>0.0006492617</v>
      </c>
      <c r="E20" s="46">
        <v>-0.005987245</v>
      </c>
      <c r="F20" s="47">
        <v>-0.002128589</v>
      </c>
      <c r="G20" s="48">
        <v>-0.002869727</v>
      </c>
    </row>
    <row r="21" spans="1:7" ht="12.75" thickTop="1">
      <c r="A21" s="6" t="s">
        <v>29</v>
      </c>
      <c r="B21" s="39">
        <v>-44.34336</v>
      </c>
      <c r="C21" s="40">
        <v>-4.369024</v>
      </c>
      <c r="D21" s="40">
        <v>27.25387</v>
      </c>
      <c r="E21" s="40">
        <v>35.54758</v>
      </c>
      <c r="F21" s="41">
        <v>-57.10843</v>
      </c>
      <c r="G21" s="43">
        <v>0.01496784</v>
      </c>
    </row>
    <row r="22" spans="1:7" ht="12">
      <c r="A22" s="20" t="s">
        <v>30</v>
      </c>
      <c r="B22" s="29">
        <v>106.3289</v>
      </c>
      <c r="C22" s="13">
        <v>45.79078</v>
      </c>
      <c r="D22" s="13">
        <v>-5.845899</v>
      </c>
      <c r="E22" s="13">
        <v>-42.60442</v>
      </c>
      <c r="F22" s="25">
        <v>-107.904</v>
      </c>
      <c r="G22" s="36">
        <v>0</v>
      </c>
    </row>
    <row r="23" spans="1:7" ht="12">
      <c r="A23" s="20" t="s">
        <v>31</v>
      </c>
      <c r="B23" s="29">
        <v>3.847037</v>
      </c>
      <c r="C23" s="13">
        <v>0.09081983</v>
      </c>
      <c r="D23" s="13">
        <v>-0.2842627</v>
      </c>
      <c r="E23" s="13">
        <v>-0.8834196</v>
      </c>
      <c r="F23" s="25">
        <v>6.079953</v>
      </c>
      <c r="G23" s="35">
        <v>1.109047</v>
      </c>
    </row>
    <row r="24" spans="1:7" ht="12">
      <c r="A24" s="20" t="s">
        <v>32</v>
      </c>
      <c r="B24" s="29">
        <v>0.4898939</v>
      </c>
      <c r="C24" s="13">
        <v>-2.651719</v>
      </c>
      <c r="D24" s="13">
        <v>-0.6458615</v>
      </c>
      <c r="E24" s="13">
        <v>0.6131761</v>
      </c>
      <c r="F24" s="25">
        <v>3.804933</v>
      </c>
      <c r="G24" s="35">
        <v>-0.06736395</v>
      </c>
    </row>
    <row r="25" spans="1:7" ht="12">
      <c r="A25" s="20" t="s">
        <v>33</v>
      </c>
      <c r="B25" s="29">
        <v>0.289396</v>
      </c>
      <c r="C25" s="13">
        <v>0.02257552</v>
      </c>
      <c r="D25" s="13">
        <v>0.146013</v>
      </c>
      <c r="E25" s="13">
        <v>0.182253</v>
      </c>
      <c r="F25" s="25">
        <v>-1.549309</v>
      </c>
      <c r="G25" s="35">
        <v>-0.08020908</v>
      </c>
    </row>
    <row r="26" spans="1:7" ht="12">
      <c r="A26" s="21" t="s">
        <v>34</v>
      </c>
      <c r="B26" s="31">
        <v>0.6805517</v>
      </c>
      <c r="C26" s="15">
        <v>0.7774994</v>
      </c>
      <c r="D26" s="15">
        <v>0.5913073</v>
      </c>
      <c r="E26" s="15">
        <v>1.391889</v>
      </c>
      <c r="F26" s="27">
        <v>2.109749</v>
      </c>
      <c r="G26" s="37">
        <v>1.04368</v>
      </c>
    </row>
    <row r="27" spans="1:7" ht="12">
      <c r="A27" s="20" t="s">
        <v>35</v>
      </c>
      <c r="B27" s="29">
        <v>0.6368201</v>
      </c>
      <c r="C27" s="13">
        <v>0.2472718</v>
      </c>
      <c r="D27" s="13">
        <v>-0.4077194</v>
      </c>
      <c r="E27" s="13">
        <v>0.02014118</v>
      </c>
      <c r="F27" s="25">
        <v>0.5833287</v>
      </c>
      <c r="G27" s="35">
        <v>0.1363637</v>
      </c>
    </row>
    <row r="28" spans="1:7" ht="12">
      <c r="A28" s="20" t="s">
        <v>36</v>
      </c>
      <c r="B28" s="29">
        <v>0.1363917</v>
      </c>
      <c r="C28" s="13">
        <v>-0.4532303</v>
      </c>
      <c r="D28" s="13">
        <v>-0.3526174</v>
      </c>
      <c r="E28" s="13">
        <v>-0.1256568</v>
      </c>
      <c r="F28" s="25">
        <v>0.3498024</v>
      </c>
      <c r="G28" s="35">
        <v>-0.1576793</v>
      </c>
    </row>
    <row r="29" spans="1:7" ht="12">
      <c r="A29" s="20" t="s">
        <v>37</v>
      </c>
      <c r="B29" s="29">
        <v>-0.05363174</v>
      </c>
      <c r="C29" s="13">
        <v>0.1531765</v>
      </c>
      <c r="D29" s="13">
        <v>0.01399952</v>
      </c>
      <c r="E29" s="13">
        <v>0.02151688</v>
      </c>
      <c r="F29" s="25">
        <v>-0.1019881</v>
      </c>
      <c r="G29" s="35">
        <v>0.02402158</v>
      </c>
    </row>
    <row r="30" spans="1:7" ht="12">
      <c r="A30" s="21" t="s">
        <v>38</v>
      </c>
      <c r="B30" s="31">
        <v>0.09608041</v>
      </c>
      <c r="C30" s="15">
        <v>0.1639105</v>
      </c>
      <c r="D30" s="15">
        <v>0.05844909</v>
      </c>
      <c r="E30" s="15">
        <v>0.0175384</v>
      </c>
      <c r="F30" s="27">
        <v>0.2888671</v>
      </c>
      <c r="G30" s="37">
        <v>0.1101928</v>
      </c>
    </row>
    <row r="31" spans="1:7" ht="12">
      <c r="A31" s="20" t="s">
        <v>39</v>
      </c>
      <c r="B31" s="29">
        <v>0.005852906</v>
      </c>
      <c r="C31" s="13">
        <v>0.04628901</v>
      </c>
      <c r="D31" s="13">
        <v>-0.02794983</v>
      </c>
      <c r="E31" s="13">
        <v>-0.004010108</v>
      </c>
      <c r="F31" s="25">
        <v>0.02098179</v>
      </c>
      <c r="G31" s="35">
        <v>0.007108794</v>
      </c>
    </row>
    <row r="32" spans="1:7" ht="12">
      <c r="A32" s="20" t="s">
        <v>40</v>
      </c>
      <c r="B32" s="29">
        <v>0.02157071</v>
      </c>
      <c r="C32" s="13">
        <v>-0.03815228</v>
      </c>
      <c r="D32" s="13">
        <v>-0.04434772</v>
      </c>
      <c r="E32" s="13">
        <v>-0.01387421</v>
      </c>
      <c r="F32" s="25">
        <v>0.02423058</v>
      </c>
      <c r="G32" s="35">
        <v>-0.01681499</v>
      </c>
    </row>
    <row r="33" spans="1:7" ht="12">
      <c r="A33" s="20" t="s">
        <v>41</v>
      </c>
      <c r="B33" s="29">
        <v>0.1380882</v>
      </c>
      <c r="C33" s="13">
        <v>0.1192882</v>
      </c>
      <c r="D33" s="13">
        <v>0.08712735</v>
      </c>
      <c r="E33" s="13">
        <v>0.09710896</v>
      </c>
      <c r="F33" s="25">
        <v>0.08907095</v>
      </c>
      <c r="G33" s="35">
        <v>0.1049069</v>
      </c>
    </row>
    <row r="34" spans="1:7" ht="12">
      <c r="A34" s="21" t="s">
        <v>42</v>
      </c>
      <c r="B34" s="31">
        <v>-0.007598886</v>
      </c>
      <c r="C34" s="15">
        <v>-0.0005826607</v>
      </c>
      <c r="D34" s="15">
        <v>-0.003624596</v>
      </c>
      <c r="E34" s="15">
        <v>0.005004777</v>
      </c>
      <c r="F34" s="27">
        <v>-0.01904513</v>
      </c>
      <c r="G34" s="37">
        <v>-0.003396575</v>
      </c>
    </row>
    <row r="35" spans="1:7" ht="12.75" thickBot="1">
      <c r="A35" s="22" t="s">
        <v>43</v>
      </c>
      <c r="B35" s="32">
        <v>-0.001650782</v>
      </c>
      <c r="C35" s="16">
        <v>0.004616469</v>
      </c>
      <c r="D35" s="16">
        <v>0.004245526</v>
      </c>
      <c r="E35" s="16">
        <v>-0.004252135</v>
      </c>
      <c r="F35" s="28">
        <v>0.001955557</v>
      </c>
      <c r="G35" s="38">
        <v>0.001130965</v>
      </c>
    </row>
    <row r="36" spans="1:7" ht="12">
      <c r="A36" s="4" t="s">
        <v>44</v>
      </c>
      <c r="B36" s="3">
        <v>21.4325</v>
      </c>
      <c r="C36" s="3">
        <v>21.4325</v>
      </c>
      <c r="D36" s="3">
        <v>21.44165</v>
      </c>
      <c r="E36" s="3">
        <v>21.44165</v>
      </c>
      <c r="F36" s="3">
        <v>21.45081</v>
      </c>
      <c r="G36" s="3"/>
    </row>
    <row r="37" spans="1:6" ht="12">
      <c r="A37" s="4" t="s">
        <v>45</v>
      </c>
      <c r="B37" s="2">
        <v>0.3412883</v>
      </c>
      <c r="C37" s="2">
        <v>0.3087362</v>
      </c>
      <c r="D37" s="2">
        <v>0.3000895</v>
      </c>
      <c r="E37" s="2">
        <v>0.2919515</v>
      </c>
      <c r="F37" s="2">
        <v>0.2863566</v>
      </c>
    </row>
    <row r="38" spans="1:7" ht="12">
      <c r="A38" s="4" t="s">
        <v>53</v>
      </c>
      <c r="B38" s="2">
        <v>0.0001521354</v>
      </c>
      <c r="C38" s="2">
        <v>-0.0001286599</v>
      </c>
      <c r="D38" s="2">
        <v>3.392886E-05</v>
      </c>
      <c r="E38" s="2">
        <v>-0.0001103197</v>
      </c>
      <c r="F38" s="2">
        <v>0.000205166</v>
      </c>
      <c r="G38" s="2">
        <v>0.0001806847</v>
      </c>
    </row>
    <row r="39" spans="1:7" ht="12.75" thickBot="1">
      <c r="A39" s="4" t="s">
        <v>54</v>
      </c>
      <c r="B39" s="2">
        <v>7.376607E-05</v>
      </c>
      <c r="C39" s="2">
        <v>0</v>
      </c>
      <c r="D39" s="2">
        <v>-4.631175E-05</v>
      </c>
      <c r="E39" s="2">
        <v>-6.09009E-05</v>
      </c>
      <c r="F39" s="2">
        <v>9.929816E-05</v>
      </c>
      <c r="G39" s="2">
        <v>0.001089695</v>
      </c>
    </row>
    <row r="40" spans="2:7" ht="12.75" thickBot="1">
      <c r="B40" s="7" t="s">
        <v>46</v>
      </c>
      <c r="C40" s="18">
        <v>-0.003757</v>
      </c>
      <c r="D40" s="17" t="s">
        <v>47</v>
      </c>
      <c r="E40" s="18">
        <v>3.117225</v>
      </c>
      <c r="F40" s="17" t="s">
        <v>52</v>
      </c>
      <c r="G40" s="8">
        <v>55.0763218361069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12.505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0.003757</v>
      </c>
      <c r="D4">
        <v>0.003755</v>
      </c>
      <c r="E4">
        <v>0.003757</v>
      </c>
      <c r="F4">
        <v>0.002083</v>
      </c>
      <c r="G4">
        <v>0.01171</v>
      </c>
    </row>
    <row r="5" spans="1:7" ht="12.75">
      <c r="A5" t="s">
        <v>13</v>
      </c>
      <c r="B5">
        <v>5.316245</v>
      </c>
      <c r="C5">
        <v>2.289523</v>
      </c>
      <c r="D5">
        <v>-0.292295</v>
      </c>
      <c r="E5">
        <v>-2.130208</v>
      </c>
      <c r="F5">
        <v>-5.394993</v>
      </c>
      <c r="G5">
        <v>9.048662</v>
      </c>
    </row>
    <row r="6" spans="1:7" ht="12.75">
      <c r="A6" t="s">
        <v>14</v>
      </c>
      <c r="B6" s="52">
        <v>-89.03004</v>
      </c>
      <c r="C6" s="52">
        <v>75.7039</v>
      </c>
      <c r="D6" s="52">
        <v>-19.94223</v>
      </c>
      <c r="E6" s="52">
        <v>65.04658</v>
      </c>
      <c r="F6" s="52">
        <v>-121.3162</v>
      </c>
      <c r="G6" s="52">
        <v>-0.01000528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3.771846</v>
      </c>
      <c r="C8" s="52">
        <v>3.285747</v>
      </c>
      <c r="D8" s="52">
        <v>2.976921</v>
      </c>
      <c r="E8" s="52">
        <v>6.214998</v>
      </c>
      <c r="F8" s="52">
        <v>-3.163314</v>
      </c>
      <c r="G8" s="52">
        <v>3.126806</v>
      </c>
    </row>
    <row r="9" spans="1:7" ht="12.75">
      <c r="A9" t="s">
        <v>17</v>
      </c>
      <c r="B9" s="52">
        <v>0.4947364</v>
      </c>
      <c r="C9" s="52">
        <v>0.2454732</v>
      </c>
      <c r="D9" s="52">
        <v>-0.1201364</v>
      </c>
      <c r="E9" s="52">
        <v>-0.06413249</v>
      </c>
      <c r="F9" s="52">
        <v>-2.096487</v>
      </c>
      <c r="G9" s="52">
        <v>-0.1931549</v>
      </c>
    </row>
    <row r="10" spans="1:7" ht="12.75">
      <c r="A10" t="s">
        <v>18</v>
      </c>
      <c r="B10" s="52">
        <v>0.2077525</v>
      </c>
      <c r="C10" s="52">
        <v>0.1968519</v>
      </c>
      <c r="D10" s="52">
        <v>-0.7686196</v>
      </c>
      <c r="E10" s="52">
        <v>-1.57896</v>
      </c>
      <c r="F10" s="52">
        <v>-1.312243</v>
      </c>
      <c r="G10" s="52">
        <v>-0.6623252</v>
      </c>
    </row>
    <row r="11" spans="1:7" ht="12.75">
      <c r="A11" t="s">
        <v>19</v>
      </c>
      <c r="B11" s="52">
        <v>3.912953</v>
      </c>
      <c r="C11" s="52">
        <v>2.910461</v>
      </c>
      <c r="D11" s="52">
        <v>2.774267</v>
      </c>
      <c r="E11" s="52">
        <v>2.025838</v>
      </c>
      <c r="F11" s="52">
        <v>14.56972</v>
      </c>
      <c r="G11" s="52">
        <v>4.365093</v>
      </c>
    </row>
    <row r="12" spans="1:7" ht="12.75">
      <c r="A12" t="s">
        <v>20</v>
      </c>
      <c r="B12" s="52">
        <v>0.09266999</v>
      </c>
      <c r="C12" s="52">
        <v>0.03228521</v>
      </c>
      <c r="D12" s="52">
        <v>-0.07790773</v>
      </c>
      <c r="E12" s="52">
        <v>0.1522169</v>
      </c>
      <c r="F12" s="52">
        <v>-0.3039534</v>
      </c>
      <c r="G12" s="52">
        <v>-0.001428137</v>
      </c>
    </row>
    <row r="13" spans="1:7" ht="12.75">
      <c r="A13" t="s">
        <v>21</v>
      </c>
      <c r="B13" s="52">
        <v>0.1865785</v>
      </c>
      <c r="C13" s="52">
        <v>0.2008182</v>
      </c>
      <c r="D13" s="52">
        <v>-0.008816136</v>
      </c>
      <c r="E13" s="52">
        <v>-0.02579378</v>
      </c>
      <c r="F13" s="52">
        <v>-0.2053077</v>
      </c>
      <c r="G13" s="52">
        <v>0.03962558</v>
      </c>
    </row>
    <row r="14" spans="1:7" ht="12.75">
      <c r="A14" t="s">
        <v>22</v>
      </c>
      <c r="B14" s="52">
        <v>0.08667347</v>
      </c>
      <c r="C14" s="52">
        <v>0.09637239</v>
      </c>
      <c r="D14" s="52">
        <v>-0.01487826</v>
      </c>
      <c r="E14" s="52">
        <v>-0.1090425</v>
      </c>
      <c r="F14" s="52">
        <v>0.1456246</v>
      </c>
      <c r="G14" s="52">
        <v>0.02535549</v>
      </c>
    </row>
    <row r="15" spans="1:7" ht="12.75">
      <c r="A15" t="s">
        <v>23</v>
      </c>
      <c r="B15" s="52">
        <v>-0.3290375</v>
      </c>
      <c r="C15" s="52">
        <v>-0.07806826</v>
      </c>
      <c r="D15" s="52">
        <v>-0.07861295</v>
      </c>
      <c r="E15" s="52">
        <v>-0.1610939</v>
      </c>
      <c r="F15" s="52">
        <v>-0.3432765</v>
      </c>
      <c r="G15" s="52">
        <v>-0.169894</v>
      </c>
    </row>
    <row r="16" spans="1:7" ht="12.75">
      <c r="A16" t="s">
        <v>24</v>
      </c>
      <c r="B16" s="52">
        <v>-0.05082406</v>
      </c>
      <c r="C16" s="52">
        <v>-0.07487287</v>
      </c>
      <c r="D16" s="52">
        <v>-0.03528434</v>
      </c>
      <c r="E16" s="52">
        <v>-0.06247034</v>
      </c>
      <c r="F16" s="52">
        <v>-0.0667233</v>
      </c>
      <c r="G16" s="52">
        <v>-0.05779423</v>
      </c>
    </row>
    <row r="17" spans="1:7" ht="12.75">
      <c r="A17" t="s">
        <v>25</v>
      </c>
      <c r="B17" s="52">
        <v>-0.06208017</v>
      </c>
      <c r="C17" s="52">
        <v>-0.05839327</v>
      </c>
      <c r="D17" s="52">
        <v>-0.04662579</v>
      </c>
      <c r="E17" s="52">
        <v>-0.03780293</v>
      </c>
      <c r="F17" s="52">
        <v>-0.04399618</v>
      </c>
      <c r="G17" s="52">
        <v>-0.04922681</v>
      </c>
    </row>
    <row r="18" spans="1:7" ht="12.75">
      <c r="A18" t="s">
        <v>26</v>
      </c>
      <c r="B18" s="52">
        <v>0.03851914</v>
      </c>
      <c r="C18" s="52">
        <v>-3.900463E-06</v>
      </c>
      <c r="D18" s="52">
        <v>0.03147932</v>
      </c>
      <c r="E18" s="52">
        <v>0.008584135</v>
      </c>
      <c r="F18" s="52">
        <v>0.02550792</v>
      </c>
      <c r="G18" s="52">
        <v>0.01864488</v>
      </c>
    </row>
    <row r="19" spans="1:7" ht="12.75">
      <c r="A19" t="s">
        <v>27</v>
      </c>
      <c r="B19" s="52">
        <v>-0.2172893</v>
      </c>
      <c r="C19" s="52">
        <v>-0.2013822</v>
      </c>
      <c r="D19" s="52">
        <v>-0.2005271</v>
      </c>
      <c r="E19" s="52">
        <v>-0.2007161</v>
      </c>
      <c r="F19" s="52">
        <v>-0.1491579</v>
      </c>
      <c r="G19" s="52">
        <v>-0.1963579</v>
      </c>
    </row>
    <row r="20" spans="1:7" ht="12.75">
      <c r="A20" t="s">
        <v>28</v>
      </c>
      <c r="B20" s="52">
        <v>-0.00416036</v>
      </c>
      <c r="C20" s="52">
        <v>-0.002904088</v>
      </c>
      <c r="D20" s="52">
        <v>0.0006492617</v>
      </c>
      <c r="E20" s="52">
        <v>-0.005987245</v>
      </c>
      <c r="F20" s="52">
        <v>-0.002128589</v>
      </c>
      <c r="G20" s="52">
        <v>-0.002869727</v>
      </c>
    </row>
    <row r="21" spans="1:7" ht="12.75">
      <c r="A21" t="s">
        <v>29</v>
      </c>
      <c r="B21" s="52">
        <v>-44.34336</v>
      </c>
      <c r="C21" s="52">
        <v>-4.369024</v>
      </c>
      <c r="D21" s="52">
        <v>27.25387</v>
      </c>
      <c r="E21" s="52">
        <v>35.54758</v>
      </c>
      <c r="F21" s="52">
        <v>-57.10843</v>
      </c>
      <c r="G21" s="52">
        <v>0.01496784</v>
      </c>
    </row>
    <row r="22" spans="1:7" ht="12.75">
      <c r="A22" t="s">
        <v>30</v>
      </c>
      <c r="B22" s="52">
        <v>106.3289</v>
      </c>
      <c r="C22" s="52">
        <v>45.79078</v>
      </c>
      <c r="D22" s="52">
        <v>-5.845899</v>
      </c>
      <c r="E22" s="52">
        <v>-42.60442</v>
      </c>
      <c r="F22" s="52">
        <v>-107.904</v>
      </c>
      <c r="G22" s="52">
        <v>0</v>
      </c>
    </row>
    <row r="23" spans="1:7" ht="12.75">
      <c r="A23" t="s">
        <v>31</v>
      </c>
      <c r="B23" s="52">
        <v>3.847037</v>
      </c>
      <c r="C23" s="52">
        <v>0.09081983</v>
      </c>
      <c r="D23" s="52">
        <v>-0.2842627</v>
      </c>
      <c r="E23" s="52">
        <v>-0.8834196</v>
      </c>
      <c r="F23" s="52">
        <v>6.079953</v>
      </c>
      <c r="G23" s="52">
        <v>1.109047</v>
      </c>
    </row>
    <row r="24" spans="1:7" ht="12.75">
      <c r="A24" t="s">
        <v>32</v>
      </c>
      <c r="B24" s="52">
        <v>0.4898939</v>
      </c>
      <c r="C24" s="52">
        <v>-2.651719</v>
      </c>
      <c r="D24" s="52">
        <v>-0.6458615</v>
      </c>
      <c r="E24" s="52">
        <v>0.6131761</v>
      </c>
      <c r="F24" s="52">
        <v>3.804933</v>
      </c>
      <c r="G24" s="52">
        <v>-0.06736395</v>
      </c>
    </row>
    <row r="25" spans="1:7" ht="12.75">
      <c r="A25" t="s">
        <v>33</v>
      </c>
      <c r="B25" s="52">
        <v>0.289396</v>
      </c>
      <c r="C25" s="52">
        <v>0.02257552</v>
      </c>
      <c r="D25" s="52">
        <v>0.146013</v>
      </c>
      <c r="E25" s="52">
        <v>0.182253</v>
      </c>
      <c r="F25" s="52">
        <v>-1.549309</v>
      </c>
      <c r="G25" s="52">
        <v>-0.08020908</v>
      </c>
    </row>
    <row r="26" spans="1:7" ht="12.75">
      <c r="A26" t="s">
        <v>34</v>
      </c>
      <c r="B26" s="52">
        <v>0.6805517</v>
      </c>
      <c r="C26" s="52">
        <v>0.7774994</v>
      </c>
      <c r="D26" s="52">
        <v>0.5913073</v>
      </c>
      <c r="E26" s="52">
        <v>1.391889</v>
      </c>
      <c r="F26" s="52">
        <v>2.109749</v>
      </c>
      <c r="G26" s="52">
        <v>1.04368</v>
      </c>
    </row>
    <row r="27" spans="1:7" ht="12.75">
      <c r="A27" t="s">
        <v>35</v>
      </c>
      <c r="B27" s="52">
        <v>0.6368201</v>
      </c>
      <c r="C27" s="52">
        <v>0.2472718</v>
      </c>
      <c r="D27" s="52">
        <v>-0.4077194</v>
      </c>
      <c r="E27" s="52">
        <v>0.02014118</v>
      </c>
      <c r="F27" s="52">
        <v>0.5833287</v>
      </c>
      <c r="G27" s="52">
        <v>0.1363637</v>
      </c>
    </row>
    <row r="28" spans="1:7" ht="12.75">
      <c r="A28" t="s">
        <v>36</v>
      </c>
      <c r="B28" s="52">
        <v>0.1363917</v>
      </c>
      <c r="C28" s="52">
        <v>-0.4532303</v>
      </c>
      <c r="D28" s="52">
        <v>-0.3526174</v>
      </c>
      <c r="E28" s="52">
        <v>-0.1256568</v>
      </c>
      <c r="F28" s="52">
        <v>0.3498024</v>
      </c>
      <c r="G28" s="52">
        <v>-0.1576793</v>
      </c>
    </row>
    <row r="29" spans="1:7" ht="12.75">
      <c r="A29" t="s">
        <v>37</v>
      </c>
      <c r="B29" s="52">
        <v>-0.05363174</v>
      </c>
      <c r="C29" s="52">
        <v>0.1531765</v>
      </c>
      <c r="D29" s="52">
        <v>0.01399952</v>
      </c>
      <c r="E29" s="52">
        <v>0.02151688</v>
      </c>
      <c r="F29" s="52">
        <v>-0.1019881</v>
      </c>
      <c r="G29" s="52">
        <v>0.02402158</v>
      </c>
    </row>
    <row r="30" spans="1:7" ht="12.75">
      <c r="A30" t="s">
        <v>38</v>
      </c>
      <c r="B30" s="52">
        <v>0.09608041</v>
      </c>
      <c r="C30" s="52">
        <v>0.1639105</v>
      </c>
      <c r="D30" s="52">
        <v>0.05844909</v>
      </c>
      <c r="E30" s="52">
        <v>0.0175384</v>
      </c>
      <c r="F30" s="52">
        <v>0.2888671</v>
      </c>
      <c r="G30" s="52">
        <v>0.1101928</v>
      </c>
    </row>
    <row r="31" spans="1:7" ht="12.75">
      <c r="A31" t="s">
        <v>39</v>
      </c>
      <c r="B31" s="52">
        <v>0.005852906</v>
      </c>
      <c r="C31" s="52">
        <v>0.04628901</v>
      </c>
      <c r="D31" s="52">
        <v>-0.02794983</v>
      </c>
      <c r="E31" s="52">
        <v>-0.004010108</v>
      </c>
      <c r="F31" s="52">
        <v>0.02098179</v>
      </c>
      <c r="G31" s="52">
        <v>0.007108794</v>
      </c>
    </row>
    <row r="32" spans="1:7" ht="12.75">
      <c r="A32" t="s">
        <v>40</v>
      </c>
      <c r="B32" s="52">
        <v>0.02157071</v>
      </c>
      <c r="C32" s="52">
        <v>-0.03815228</v>
      </c>
      <c r="D32" s="52">
        <v>-0.04434772</v>
      </c>
      <c r="E32" s="52">
        <v>-0.01387421</v>
      </c>
      <c r="F32" s="52">
        <v>0.02423058</v>
      </c>
      <c r="G32" s="52">
        <v>-0.01681499</v>
      </c>
    </row>
    <row r="33" spans="1:7" ht="12.75">
      <c r="A33" t="s">
        <v>41</v>
      </c>
      <c r="B33" s="52">
        <v>0.1380882</v>
      </c>
      <c r="C33" s="52">
        <v>0.1192882</v>
      </c>
      <c r="D33" s="52">
        <v>0.08712735</v>
      </c>
      <c r="E33" s="52">
        <v>0.09710896</v>
      </c>
      <c r="F33" s="52">
        <v>0.08907095</v>
      </c>
      <c r="G33" s="52">
        <v>0.1049069</v>
      </c>
    </row>
    <row r="34" spans="1:7" ht="12.75">
      <c r="A34" t="s">
        <v>42</v>
      </c>
      <c r="B34" s="52">
        <v>-0.007598886</v>
      </c>
      <c r="C34" s="52">
        <v>-0.0005826607</v>
      </c>
      <c r="D34" s="52">
        <v>-0.003624596</v>
      </c>
      <c r="E34" s="52">
        <v>0.005004777</v>
      </c>
      <c r="F34" s="52">
        <v>-0.01904513</v>
      </c>
      <c r="G34" s="52">
        <v>-0.003396575</v>
      </c>
    </row>
    <row r="35" spans="1:7" ht="12.75">
      <c r="A35" t="s">
        <v>43</v>
      </c>
      <c r="B35" s="52">
        <v>-0.001650782</v>
      </c>
      <c r="C35" s="52">
        <v>0.004616469</v>
      </c>
      <c r="D35" s="52">
        <v>0.004245526</v>
      </c>
      <c r="E35" s="52">
        <v>-0.004252135</v>
      </c>
      <c r="F35" s="52">
        <v>0.001955557</v>
      </c>
      <c r="G35" s="52">
        <v>0.001130965</v>
      </c>
    </row>
    <row r="36" spans="1:6" ht="12.75">
      <c r="A36" t="s">
        <v>44</v>
      </c>
      <c r="B36" s="52">
        <v>21.4325</v>
      </c>
      <c r="C36" s="52">
        <v>21.4325</v>
      </c>
      <c r="D36" s="52">
        <v>21.44165</v>
      </c>
      <c r="E36" s="52">
        <v>21.44165</v>
      </c>
      <c r="F36" s="52">
        <v>21.45081</v>
      </c>
    </row>
    <row r="37" spans="1:6" ht="12.75">
      <c r="A37" t="s">
        <v>45</v>
      </c>
      <c r="B37" s="52">
        <v>0.3412883</v>
      </c>
      <c r="C37" s="52">
        <v>0.3087362</v>
      </c>
      <c r="D37" s="52">
        <v>0.3000895</v>
      </c>
      <c r="E37" s="52">
        <v>0.2919515</v>
      </c>
      <c r="F37" s="52">
        <v>0.2863566</v>
      </c>
    </row>
    <row r="38" spans="1:7" ht="12.75">
      <c r="A38" t="s">
        <v>55</v>
      </c>
      <c r="B38" s="52">
        <v>0.0001521354</v>
      </c>
      <c r="C38" s="52">
        <v>-0.0001286599</v>
      </c>
      <c r="D38" s="52">
        <v>3.392886E-05</v>
      </c>
      <c r="E38" s="52">
        <v>-0.0001103197</v>
      </c>
      <c r="F38" s="52">
        <v>0.000205166</v>
      </c>
      <c r="G38" s="52">
        <v>0.0001806847</v>
      </c>
    </row>
    <row r="39" spans="1:7" ht="12.75">
      <c r="A39" t="s">
        <v>56</v>
      </c>
      <c r="B39" s="52">
        <v>7.376607E-05</v>
      </c>
      <c r="C39" s="52">
        <v>0</v>
      </c>
      <c r="D39" s="52">
        <v>-4.631175E-05</v>
      </c>
      <c r="E39" s="52">
        <v>-6.09009E-05</v>
      </c>
      <c r="F39" s="52">
        <v>9.929816E-05</v>
      </c>
      <c r="G39" s="52">
        <v>0.001089695</v>
      </c>
    </row>
    <row r="40" spans="2:5" ht="12.75">
      <c r="B40" t="s">
        <v>46</v>
      </c>
      <c r="C40">
        <v>-0.003757</v>
      </c>
      <c r="D40" t="s">
        <v>47</v>
      </c>
      <c r="E40">
        <v>3.117225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12.505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0.0001521354145385811</v>
      </c>
      <c r="C50">
        <f>-0.017/(C7*C7+C22*C22)*(C21*C22+C6*C7)</f>
        <v>-0.00012865992189164924</v>
      </c>
      <c r="D50">
        <f>-0.017/(D7*D7+D22*D22)*(D21*D22+D6*D7)</f>
        <v>3.3928864378102776E-05</v>
      </c>
      <c r="E50">
        <f>-0.017/(E7*E7+E22*E22)*(E21*E22+E6*E7)</f>
        <v>-0.00011031972126154686</v>
      </c>
      <c r="F50">
        <f>-0.017/(F7*F7+F22*F22)*(F21*F22+F6*F7)</f>
        <v>0.00020516607318832978</v>
      </c>
      <c r="G50">
        <f>(B50*B$4+C50*C$4+D50*D$4+E50*E$4+F50*F$4)/SUM(B$4:F$4)</f>
        <v>7.683253059994392E-08</v>
      </c>
    </row>
    <row r="51" spans="1:7" ht="12.75">
      <c r="A51" t="s">
        <v>59</v>
      </c>
      <c r="B51">
        <f>-0.017/(B7*B7+B22*B22)*(B21*B7-B6*B22)</f>
        <v>7.376607287210687E-05</v>
      </c>
      <c r="C51">
        <f>-0.017/(C7*C7+C22*C22)*(C21*C7-C6*C22)</f>
        <v>8.01648461781577E-06</v>
      </c>
      <c r="D51">
        <f>-0.017/(D7*D7+D22*D22)*(D21*D7-D6*D22)</f>
        <v>-4.6311744528566096E-05</v>
      </c>
      <c r="E51">
        <f>-0.017/(E7*E7+E22*E22)*(E21*E7-E6*E22)</f>
        <v>-6.090089677389101E-05</v>
      </c>
      <c r="F51">
        <f>-0.017/(F7*F7+F22*F22)*(F21*F7-F6*F22)</f>
        <v>9.929815499613136E-05</v>
      </c>
      <c r="G51">
        <f>(B51*B$4+C51*C$4+D51*D$4+E51*E$4+F51*F$4)/SUM(B$4:F$4)</f>
        <v>7.578242660128692E-08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10000.034123593307</v>
      </c>
      <c r="C62">
        <f>C7+(2/0.017)*(C8*C50-C23*C51)</f>
        <v>9999.950179763748</v>
      </c>
      <c r="D62">
        <f>D7+(2/0.017)*(D8*D50-D23*D51)</f>
        <v>10000.01033398204</v>
      </c>
      <c r="E62">
        <f>E7+(2/0.017)*(E8*E50-E23*E51)</f>
        <v>9999.91300730672</v>
      </c>
      <c r="F62">
        <f>F7+(2/0.017)*(F8*F50-F23*F51)</f>
        <v>9999.852619667412</v>
      </c>
    </row>
    <row r="63" spans="1:6" ht="12.75">
      <c r="A63" t="s">
        <v>67</v>
      </c>
      <c r="B63">
        <f>B8+(3/0.017)*(B9*B50-B24*B51)</f>
        <v>3.7787511843837045</v>
      </c>
      <c r="C63">
        <f>C8+(3/0.017)*(C9*C50-C24*C51)</f>
        <v>3.2839249238533728</v>
      </c>
      <c r="D63">
        <f>D8+(3/0.017)*(D9*D50-D24*D51)</f>
        <v>2.9709232827509453</v>
      </c>
      <c r="E63">
        <f>E8+(3/0.017)*(E9*E50-E24*E51)</f>
        <v>6.222836479904281</v>
      </c>
      <c r="F63">
        <f>F8+(3/0.017)*(F9*F50-F24*F51)</f>
        <v>-3.3058935585995783</v>
      </c>
    </row>
    <row r="64" spans="1:6" ht="12.75">
      <c r="A64" t="s">
        <v>68</v>
      </c>
      <c r="B64">
        <f>B9+(4/0.017)*(B10*B50-B25*B51)</f>
        <v>0.4971502603021248</v>
      </c>
      <c r="C64">
        <f>C9+(4/0.017)*(C10*C50-C25*C51)</f>
        <v>0.23947133496775483</v>
      </c>
      <c r="D64">
        <f>D9+(4/0.017)*(D10*D50-D25*D51)</f>
        <v>-0.12468140550891814</v>
      </c>
      <c r="E64">
        <f>E9+(4/0.017)*(E10*E50-E25*E51)</f>
        <v>-0.020534890418149654</v>
      </c>
      <c r="F64">
        <f>F9+(4/0.017)*(F10*F50-F25*F51)</f>
        <v>-2.1236362278023466</v>
      </c>
    </row>
    <row r="65" spans="1:6" ht="12.75">
      <c r="A65" t="s">
        <v>69</v>
      </c>
      <c r="B65">
        <f>B10+(5/0.017)*(B11*B50-B26*B51)</f>
        <v>0.368075176596926</v>
      </c>
      <c r="C65">
        <f>C10+(5/0.017)*(C11*C50-C26*C51)</f>
        <v>0.08488351855613163</v>
      </c>
      <c r="D65">
        <f>D10+(5/0.017)*(D11*D50-D26*D51)</f>
        <v>-0.7328807172331993</v>
      </c>
      <c r="E65">
        <f>E10+(5/0.017)*(E11*E50-E26*E51)</f>
        <v>-1.6197607632856867</v>
      </c>
      <c r="F65">
        <f>F10+(5/0.017)*(F11*F50-F26*F51)</f>
        <v>-0.49467886569160613</v>
      </c>
    </row>
    <row r="66" spans="1:6" ht="12.75">
      <c r="A66" t="s">
        <v>70</v>
      </c>
      <c r="B66">
        <f>B11+(6/0.017)*(B12*B50-B27*B51)</f>
        <v>3.901349236273264</v>
      </c>
      <c r="C66">
        <f>C11+(6/0.017)*(C12*C50-C27*C51)</f>
        <v>2.908295330643068</v>
      </c>
      <c r="D66">
        <f>D11+(6/0.017)*(D12*D50-D27*D51)</f>
        <v>2.7666697585303592</v>
      </c>
      <c r="E66">
        <f>E11+(6/0.017)*(E12*E50-E27*E51)</f>
        <v>2.020344149392278</v>
      </c>
      <c r="F66">
        <f>F11+(6/0.017)*(F12*F50-F27*F51)</f>
        <v>14.527266686172988</v>
      </c>
    </row>
    <row r="67" spans="1:6" ht="12.75">
      <c r="A67" t="s">
        <v>71</v>
      </c>
      <c r="B67">
        <f>B12+(7/0.017)*(B13*B50-B28*B51)</f>
        <v>0.10021521479535016</v>
      </c>
      <c r="C67">
        <f>C12+(7/0.017)*(C13*C50-C28*C51)</f>
        <v>0.023142411094882062</v>
      </c>
      <c r="D67">
        <f>D12+(7/0.017)*(D13*D50-D28*D51)</f>
        <v>-0.08475514994086299</v>
      </c>
      <c r="E67">
        <f>E12+(7/0.017)*(E13*E50-E28*E51)</f>
        <v>0.15023752680582406</v>
      </c>
      <c r="F67">
        <f>F12+(7/0.017)*(F13*F50-F28*F51)</f>
        <v>-0.335600361927225</v>
      </c>
    </row>
    <row r="68" spans="1:6" ht="12.75">
      <c r="A68" t="s">
        <v>72</v>
      </c>
      <c r="B68">
        <f>B13+(8/0.017)*(B14*B50-B29*B51)</f>
        <v>0.19464546806072713</v>
      </c>
      <c r="C68">
        <f>C13+(8/0.017)*(C14*C50-C29*C51)</f>
        <v>0.1944053994230718</v>
      </c>
      <c r="D68">
        <f>D13+(8/0.017)*(D14*D50-D29*D51)</f>
        <v>-0.008748587892686871</v>
      </c>
      <c r="E68">
        <f>E13+(8/0.017)*(E14*E50-E29*E51)</f>
        <v>-0.019516163297205447</v>
      </c>
      <c r="F68">
        <f>F13+(8/0.017)*(F14*F50-F29*F51)</f>
        <v>-0.18648207293967897</v>
      </c>
    </row>
    <row r="69" spans="1:6" ht="12.75">
      <c r="A69" t="s">
        <v>73</v>
      </c>
      <c r="B69">
        <f>B14+(9/0.017)*(B15*B50-B30*B51)</f>
        <v>0.05641984771282809</v>
      </c>
      <c r="C69">
        <f>C14+(9/0.017)*(C15*C50-C30*C51)</f>
        <v>0.10099429776981272</v>
      </c>
      <c r="D69">
        <f>D14+(9/0.017)*(D15*D50-D30*D51)</f>
        <v>-0.014857278773773451</v>
      </c>
      <c r="E69">
        <f>E14+(9/0.017)*(E15*E50-E30*E51)</f>
        <v>-0.09906841494728044</v>
      </c>
      <c r="F69">
        <f>F14+(9/0.017)*(F15*F50-F30*F51)</f>
        <v>0.09315319092192648</v>
      </c>
    </row>
    <row r="70" spans="1:6" ht="12.75">
      <c r="A70" t="s">
        <v>74</v>
      </c>
      <c r="B70">
        <f>B15+(10/0.017)*(B16*B50-B31*B51)</f>
        <v>-0.33383978548655485</v>
      </c>
      <c r="C70">
        <f>C15+(10/0.017)*(C16*C50-C31*C51)</f>
        <v>-0.07261998795919725</v>
      </c>
      <c r="D70">
        <f>D15+(10/0.017)*(D16*D50-D31*D51)</f>
        <v>-0.08007857527829866</v>
      </c>
      <c r="E70">
        <f>E15+(10/0.017)*(E16*E50-E31*E51)</f>
        <v>-0.157183610986733</v>
      </c>
      <c r="F70">
        <f>F15+(10/0.017)*(F16*F50-F31*F51)</f>
        <v>-0.35255462381569597</v>
      </c>
    </row>
    <row r="71" spans="1:6" ht="12.75">
      <c r="A71" t="s">
        <v>75</v>
      </c>
      <c r="B71">
        <f>B16+(11/0.017)*(B17*B50-B32*B51)</f>
        <v>-0.05796485815274855</v>
      </c>
      <c r="C71">
        <f>C16+(11/0.017)*(C17*C50-C32*C51)</f>
        <v>-0.06981369776750126</v>
      </c>
      <c r="D71">
        <f>D16+(11/0.017)*(D17*D50-D32*D51)</f>
        <v>-0.03763690377820347</v>
      </c>
      <c r="E71">
        <f>E16+(11/0.017)*(E17*E50-E32*E51)</f>
        <v>-0.06031857379036204</v>
      </c>
      <c r="F71">
        <f>F16+(11/0.017)*(F17*F50-F32*F51)</f>
        <v>-0.07412084877165317</v>
      </c>
    </row>
    <row r="72" spans="1:6" ht="12.75">
      <c r="A72" t="s">
        <v>76</v>
      </c>
      <c r="B72">
        <f>B17+(12/0.017)*(B18*B50-B33*B51)</f>
        <v>-0.06513388686522947</v>
      </c>
      <c r="C72">
        <f>C17+(12/0.017)*(C18*C50-C33*C51)</f>
        <v>-0.05906793130855671</v>
      </c>
      <c r="D72">
        <f>D17+(12/0.017)*(D18*D50-D33*D51)</f>
        <v>-0.043023617891544096</v>
      </c>
      <c r="E72">
        <f>E17+(12/0.017)*(E18*E50-E33*E51)</f>
        <v>-0.03429679585766464</v>
      </c>
      <c r="F72">
        <f>F17+(12/0.017)*(F18*F50-F33*F51)</f>
        <v>-0.04654527732975337</v>
      </c>
    </row>
    <row r="73" spans="1:6" ht="12.75">
      <c r="A73" t="s">
        <v>77</v>
      </c>
      <c r="B73">
        <f>B18+(13/0.017)*(B19*B50-B34*B51)</f>
        <v>0.0136686017191542</v>
      </c>
      <c r="C73">
        <f>C18+(13/0.017)*(C19*C50-C34*C51)</f>
        <v>0.019813061723340984</v>
      </c>
      <c r="D73">
        <f>D18+(13/0.017)*(D19*D50-D34*D51)</f>
        <v>0.026148159066348722</v>
      </c>
      <c r="E73">
        <f>E18+(13/0.017)*(E19*E50-E34*E51)</f>
        <v>0.025750053526944438</v>
      </c>
      <c r="F73">
        <f>F18+(13/0.017)*(F19*F50-F34*F51)</f>
        <v>0.003552453726727689</v>
      </c>
    </row>
    <row r="74" spans="1:6" ht="12.75">
      <c r="A74" t="s">
        <v>78</v>
      </c>
      <c r="B74">
        <f>B19+(14/0.017)*(B20*B50-B35*B51)</f>
        <v>-0.2177102605547591</v>
      </c>
      <c r="C74">
        <f>C19+(14/0.017)*(C20*C50-C35*C51)</f>
        <v>-0.2011049737438076</v>
      </c>
      <c r="D74">
        <f>D19+(14/0.017)*(D20*D50-D35*D51)</f>
        <v>-0.2003470382360393</v>
      </c>
      <c r="E74">
        <f>E19+(14/0.017)*(E20*E50-E35*E51)</f>
        <v>-0.2003854098172063</v>
      </c>
      <c r="F74">
        <f>F19+(14/0.017)*(F20*F50-F35*F51)</f>
        <v>-0.14967746260477194</v>
      </c>
    </row>
    <row r="75" spans="1:6" ht="12.75">
      <c r="A75" t="s">
        <v>79</v>
      </c>
      <c r="B75" s="52">
        <f>B20</f>
        <v>-0.00416036</v>
      </c>
      <c r="C75" s="52">
        <f>C20</f>
        <v>-0.002904088</v>
      </c>
      <c r="D75" s="52">
        <f>D20</f>
        <v>0.0006492617</v>
      </c>
      <c r="E75" s="52">
        <f>E20</f>
        <v>-0.005987245</v>
      </c>
      <c r="F75" s="52">
        <f>F20</f>
        <v>-0.002128589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106.43048880419278</v>
      </c>
      <c r="C82">
        <f>C22+(2/0.017)*(C8*C51+C23*C50)</f>
        <v>45.79250414918229</v>
      </c>
      <c r="D82">
        <f>D22+(2/0.017)*(D8*D51+D23*D50)</f>
        <v>-5.863253248874091</v>
      </c>
      <c r="E82">
        <f>E22+(2/0.017)*(E8*E51+E23*E50)</f>
        <v>-42.637483570308106</v>
      </c>
      <c r="F82">
        <f>F22+(2/0.017)*(F8*F51+F23*F50)</f>
        <v>-107.79420131314045</v>
      </c>
    </row>
    <row r="83" spans="1:6" ht="12.75">
      <c r="A83" t="s">
        <v>82</v>
      </c>
      <c r="B83">
        <f>B23+(3/0.017)*(B9*B51+B24*B50)</f>
        <v>3.866629642274936</v>
      </c>
      <c r="C83">
        <f>C23+(3/0.017)*(C9*C51+C24*C50)</f>
        <v>0.15137355792067442</v>
      </c>
      <c r="D83">
        <f>D23+(3/0.017)*(D9*D51+D24*D50)</f>
        <v>-0.2871479272309099</v>
      </c>
      <c r="E83">
        <f>E23+(3/0.017)*(E9*E51+E24*E50)</f>
        <v>-0.8946677806381588</v>
      </c>
      <c r="F83">
        <f>F23+(3/0.017)*(F9*F51+F24*F50)</f>
        <v>6.180976389049643</v>
      </c>
    </row>
    <row r="84" spans="1:6" ht="12.75">
      <c r="A84" t="s">
        <v>83</v>
      </c>
      <c r="B84">
        <f>B24+(4/0.017)*(B10*B51+B25*B50)</f>
        <v>0.5038591862306281</v>
      </c>
      <c r="C84">
        <f>C24+(4/0.017)*(C10*C51+C25*C50)</f>
        <v>-2.652031118685065</v>
      </c>
      <c r="D84">
        <f>D24+(4/0.017)*(D10*D51+D25*D50)</f>
        <v>-0.6363202835695791</v>
      </c>
      <c r="E84">
        <f>E24+(4/0.017)*(E10*E51+E25*E50)</f>
        <v>0.6310711540731817</v>
      </c>
      <c r="F84">
        <f>F24+(4/0.017)*(F10*F51+F25*F50)</f>
        <v>3.6994814817666057</v>
      </c>
    </row>
    <row r="85" spans="1:6" ht="12.75">
      <c r="A85" t="s">
        <v>84</v>
      </c>
      <c r="B85">
        <f>B25+(5/0.017)*(B11*B51+B26*B50)</f>
        <v>0.4047428209228133</v>
      </c>
      <c r="C85">
        <f>C25+(5/0.017)*(C11*C51+C26*C50)</f>
        <v>1.6300518367224487E-05</v>
      </c>
      <c r="D85">
        <f>D25+(5/0.017)*(D11*D51+D26*D50)</f>
        <v>0.11412512959689725</v>
      </c>
      <c r="E85">
        <f>E25+(5/0.017)*(E11*E51+E26*E50)</f>
        <v>0.10080354193363558</v>
      </c>
      <c r="F85">
        <f>F25+(5/0.017)*(F11*F51+F26*F50)</f>
        <v>-0.9964868727784587</v>
      </c>
    </row>
    <row r="86" spans="1:6" ht="12.75">
      <c r="A86" t="s">
        <v>85</v>
      </c>
      <c r="B86">
        <f>B26+(6/0.017)*(B12*B51+B27*B50)</f>
        <v>0.7171583321654346</v>
      </c>
      <c r="C86">
        <f>C26+(6/0.017)*(C12*C51+C27*C50)</f>
        <v>0.7663622859112966</v>
      </c>
      <c r="D86">
        <f>D26+(6/0.017)*(D12*D51+D27*D50)</f>
        <v>0.5876983305864608</v>
      </c>
      <c r="E86">
        <f>E26+(6/0.017)*(E12*E51+E27*E50)</f>
        <v>1.3878329593843692</v>
      </c>
      <c r="F86">
        <f>F26+(6/0.017)*(F12*F51+F27*F50)</f>
        <v>2.1413362636231477</v>
      </c>
    </row>
    <row r="87" spans="1:6" ht="12.75">
      <c r="A87" t="s">
        <v>86</v>
      </c>
      <c r="B87">
        <f>B27+(7/0.017)*(B13*B51+B28*B50)</f>
        <v>0.6510314057250254</v>
      </c>
      <c r="C87">
        <f>C27+(7/0.017)*(C13*C51+C28*C50)</f>
        <v>0.2719457421798496</v>
      </c>
      <c r="D87">
        <f>D27+(7/0.017)*(D13*D51+D28*D50)</f>
        <v>-0.4124775953603875</v>
      </c>
      <c r="E87">
        <f>E27+(7/0.017)*(E13*E51+E28*E50)</f>
        <v>0.026496063081567343</v>
      </c>
      <c r="F87">
        <f>F27+(7/0.017)*(F13*F51+F28*F50)</f>
        <v>0.6044855448754988</v>
      </c>
    </row>
    <row r="88" spans="1:6" ht="12.75">
      <c r="A88" t="s">
        <v>87</v>
      </c>
      <c r="B88">
        <f>B28+(8/0.017)*(B14*B51+B29*B50)</f>
        <v>0.13556077035612846</v>
      </c>
      <c r="C88">
        <f>C28+(8/0.017)*(C14*C51+C29*C50)</f>
        <v>-0.4621409394087619</v>
      </c>
      <c r="D88">
        <f>D28+(8/0.017)*(D14*D51+D29*D50)</f>
        <v>-0.3520696230627821</v>
      </c>
      <c r="E88">
        <f>E28+(8/0.017)*(E14*E51+E29*E50)</f>
        <v>-0.12364877654943585</v>
      </c>
      <c r="F88">
        <f>F28+(8/0.017)*(F14*F51+F29*F50)</f>
        <v>0.3467604028767581</v>
      </c>
    </row>
    <row r="89" spans="1:6" ht="12.75">
      <c r="A89" t="s">
        <v>88</v>
      </c>
      <c r="B89">
        <f>B29+(9/0.017)*(B15*B51+B30*B50)</f>
        <v>-0.058742983575554186</v>
      </c>
      <c r="C89">
        <f>C29+(9/0.017)*(C15*C51+C30*C50)</f>
        <v>0.1416805643415378</v>
      </c>
      <c r="D89">
        <f>D29+(9/0.017)*(D15*D51+D30*D50)</f>
        <v>0.01697683334953142</v>
      </c>
      <c r="E89">
        <f>E29+(9/0.017)*(E15*E51+E30*E50)</f>
        <v>0.025686490834051178</v>
      </c>
      <c r="F89">
        <f>F29+(9/0.017)*(F15*F51+F30*F50)</f>
        <v>-0.08865803827700354</v>
      </c>
    </row>
    <row r="90" spans="1:6" ht="12.75">
      <c r="A90" t="s">
        <v>89</v>
      </c>
      <c r="B90">
        <f>B30+(10/0.017)*(B16*B51+B31*B50)</f>
        <v>0.09439884703938178</v>
      </c>
      <c r="C90">
        <f>C30+(10/0.017)*(C16*C51+C31*C50)</f>
        <v>0.16005417198724206</v>
      </c>
      <c r="D90">
        <f>D30+(10/0.017)*(D16*D51+D31*D50)</f>
        <v>0.05885248608734003</v>
      </c>
      <c r="E90">
        <f>E30+(10/0.017)*(E16*E51+E31*E50)</f>
        <v>0.0200365727791521</v>
      </c>
      <c r="F90">
        <f>F30+(10/0.017)*(F16*F51+F31*F50)</f>
        <v>0.28750195345735813</v>
      </c>
    </row>
    <row r="91" spans="1:6" ht="12.75">
      <c r="A91" t="s">
        <v>90</v>
      </c>
      <c r="B91">
        <f>B31+(11/0.017)*(B17*B51+B32*B50)</f>
        <v>0.005013190952923298</v>
      </c>
      <c r="C91">
        <f>C31+(11/0.017)*(C17*C51+C32*C50)</f>
        <v>0.049162313926737825</v>
      </c>
      <c r="D91">
        <f>D31+(11/0.017)*(D17*D51+D32*D50)</f>
        <v>-0.02752623041922297</v>
      </c>
      <c r="E91">
        <f>E31+(11/0.017)*(E17*E51+E32*E50)</f>
        <v>-0.0015300406768439575</v>
      </c>
      <c r="F91">
        <f>F31+(11/0.017)*(F17*F51+F32*F50)</f>
        <v>0.021371677525692814</v>
      </c>
    </row>
    <row r="92" spans="1:6" ht="12.75">
      <c r="A92" t="s">
        <v>91</v>
      </c>
      <c r="B92">
        <f>B32+(12/0.017)*(B18*B51+B33*B50)</f>
        <v>0.03840565910924521</v>
      </c>
      <c r="C92">
        <f>C32+(12/0.017)*(C18*C51+C33*C50)</f>
        <v>-0.04898590947948028</v>
      </c>
      <c r="D92">
        <f>D32+(12/0.017)*(D18*D51+D33*D50)</f>
        <v>-0.04329011777694081</v>
      </c>
      <c r="E92">
        <f>E32+(12/0.017)*(E18*E51+E33*E50)</f>
        <v>-0.02180537347204248</v>
      </c>
      <c r="F92">
        <f>F32+(12/0.017)*(F18*F51+F33*F50)</f>
        <v>0.03891803395795975</v>
      </c>
    </row>
    <row r="93" spans="1:6" ht="12.75">
      <c r="A93" t="s">
        <v>92</v>
      </c>
      <c r="B93">
        <f>B33+(13/0.017)*(B19*B51+B34*B50)</f>
        <v>0.12494700622782255</v>
      </c>
      <c r="C93">
        <f>C33+(13/0.017)*(C19*C51+C34*C50)</f>
        <v>0.1181110024135378</v>
      </c>
      <c r="D93">
        <f>D33+(13/0.017)*(D19*D51+D34*D50)</f>
        <v>0.09413494754128722</v>
      </c>
      <c r="E93">
        <f>E33+(13/0.017)*(E19*E51+E34*E50)</f>
        <v>0.10603435079314372</v>
      </c>
      <c r="F93">
        <f>F33+(13/0.017)*(F19*F51+F34*F50)</f>
        <v>0.07475678855816098</v>
      </c>
    </row>
    <row r="94" spans="1:6" ht="12.75">
      <c r="A94" t="s">
        <v>93</v>
      </c>
      <c r="B94">
        <f>B34+(14/0.017)*(B20*B51+B35*B50)</f>
        <v>-0.00805844491290814</v>
      </c>
      <c r="C94">
        <f>C34+(14/0.017)*(C20*C51+C35*C50)</f>
        <v>-0.0010909719734296499</v>
      </c>
      <c r="D94">
        <f>D34+(14/0.017)*(D20*D51+D35*D50)</f>
        <v>-0.003530732230918131</v>
      </c>
      <c r="E94">
        <f>E34+(14/0.017)*(E20*E51+E35*E50)</f>
        <v>0.005691372360435322</v>
      </c>
      <c r="F94">
        <f>F34+(14/0.017)*(F20*F51+F35*F50)</f>
        <v>-0.01888878377282515</v>
      </c>
    </row>
    <row r="95" spans="1:6" ht="12.75">
      <c r="A95" t="s">
        <v>94</v>
      </c>
      <c r="B95" s="52">
        <f>B35</f>
        <v>-0.001650782</v>
      </c>
      <c r="C95" s="52">
        <f>C35</f>
        <v>0.004616469</v>
      </c>
      <c r="D95" s="52">
        <f>D35</f>
        <v>0.004245526</v>
      </c>
      <c r="E95" s="52">
        <f>E35</f>
        <v>-0.004252135</v>
      </c>
      <c r="F95" s="52">
        <f>F35</f>
        <v>0.001955557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3.778738289970843</v>
      </c>
      <c r="C103">
        <f>C63*10000/C62</f>
        <v>3.2839412845264357</v>
      </c>
      <c r="D103">
        <f>D63*10000/D62</f>
        <v>2.970920212607333</v>
      </c>
      <c r="E103">
        <f>E63*10000/E62</f>
        <v>6.222890614505735</v>
      </c>
      <c r="F103">
        <f>F63*10000/F62</f>
        <v>-3.3059422816868778</v>
      </c>
      <c r="G103">
        <f>AVERAGE(C103:E103)</f>
        <v>4.1592507038798345</v>
      </c>
      <c r="H103">
        <f>STDEV(C103:E103)</f>
        <v>1.7940046846127244</v>
      </c>
      <c r="I103">
        <f>(B103*B4+C103*C4+D103*D4+E103*E4+F103*F4)/SUM(B4:F4)</f>
        <v>3.108420097371416</v>
      </c>
      <c r="K103">
        <f>(LN(H103)+LN(H123))/2-LN(K114*K115^3)</f>
        <v>-3.908222549883211</v>
      </c>
    </row>
    <row r="104" spans="1:11" ht="12.75">
      <c r="A104" t="s">
        <v>68</v>
      </c>
      <c r="B104">
        <f>B64*10000/B62</f>
        <v>0.49714856385258416</v>
      </c>
      <c r="C104">
        <f>C64*10000/C62</f>
        <v>0.23947252802554703</v>
      </c>
      <c r="D104">
        <f>D64*10000/D62</f>
        <v>-0.12468127666351077</v>
      </c>
      <c r="E104">
        <f>E64*10000/E62</f>
        <v>-0.02053506905824606</v>
      </c>
      <c r="F104">
        <f>F64*10000/F62</f>
        <v>-2.1236675264849825</v>
      </c>
      <c r="G104">
        <f>AVERAGE(C104:E104)</f>
        <v>0.031418727434596734</v>
      </c>
      <c r="H104">
        <f>STDEV(C104:E104)</f>
        <v>0.18755371522551587</v>
      </c>
      <c r="I104">
        <f>(B104*B4+C104*C4+D104*D4+E104*E4+F104*F4)/SUM(B4:F4)</f>
        <v>-0.1885483457061258</v>
      </c>
      <c r="K104">
        <f>(LN(H104)+LN(H124))/2-LN(K114*K115^4)</f>
        <v>-3.8719666679768374</v>
      </c>
    </row>
    <row r="105" spans="1:11" ht="12.75">
      <c r="A105" t="s">
        <v>69</v>
      </c>
      <c r="B105">
        <f>B65*10000/B62</f>
        <v>0.3680739205964487</v>
      </c>
      <c r="C105">
        <f>C65*10000/C62</f>
        <v>0.08488394144993333</v>
      </c>
      <c r="D105">
        <f>D65*10000/D62</f>
        <v>-0.732879959876365</v>
      </c>
      <c r="E105">
        <f>E65*10000/E62</f>
        <v>-1.6197748541433934</v>
      </c>
      <c r="F105">
        <f>F65*10000/F62</f>
        <v>-0.4946861563926317</v>
      </c>
      <c r="G105">
        <f>AVERAGE(C105:E105)</f>
        <v>-0.7559236241899416</v>
      </c>
      <c r="H105">
        <f>STDEV(C105:E105)</f>
        <v>0.8525629948556122</v>
      </c>
      <c r="I105">
        <f>(B105*B4+C105*C4+D105*D4+E105*E4+F105*F4)/SUM(B4:F4)</f>
        <v>-0.5581831181416055</v>
      </c>
      <c r="K105">
        <f>(LN(H105)+LN(H125))/2-LN(K114*K115^5)</f>
        <v>-4.162838957866471</v>
      </c>
    </row>
    <row r="106" spans="1:11" ht="12.75">
      <c r="A106" t="s">
        <v>70</v>
      </c>
      <c r="B106">
        <f>B66*10000/B62</f>
        <v>3.901335923513223</v>
      </c>
      <c r="C106">
        <f>C66*10000/C62</f>
        <v>2.9083098199113</v>
      </c>
      <c r="D106">
        <f>D66*10000/D62</f>
        <v>2.7666668994617543</v>
      </c>
      <c r="E106">
        <f>E66*10000/E62</f>
        <v>2.020361725063064</v>
      </c>
      <c r="F106">
        <f>F66*10000/F62</f>
        <v>14.527480792668076</v>
      </c>
      <c r="G106">
        <f>AVERAGE(C106:E106)</f>
        <v>2.5651128148120397</v>
      </c>
      <c r="H106">
        <f>STDEV(C106:E106)</f>
        <v>0.477054495383277</v>
      </c>
      <c r="I106">
        <f>(B106*B4+C106*C4+D106*D4+E106*E4+F106*F4)/SUM(B4:F4)</f>
        <v>4.354487280690721</v>
      </c>
      <c r="K106">
        <f>(LN(H106)+LN(H126))/2-LN(K114*K115^6)</f>
        <v>-2.908425868411983</v>
      </c>
    </row>
    <row r="107" spans="1:11" ht="12.75">
      <c r="A107" t="s">
        <v>71</v>
      </c>
      <c r="B107">
        <f>B67*10000/B62</f>
        <v>0.10021487282619379</v>
      </c>
      <c r="C107">
        <f>C67*10000/C62</f>
        <v>0.02314252639149529</v>
      </c>
      <c r="D107">
        <f>D67*10000/D62</f>
        <v>-0.08475506235513378</v>
      </c>
      <c r="E107">
        <f>E67*10000/E62</f>
        <v>0.15023883377390257</v>
      </c>
      <c r="F107">
        <f>F67*10000/F62</f>
        <v>-0.3356053080894174</v>
      </c>
      <c r="G107">
        <f>AVERAGE(C107:E107)</f>
        <v>0.029542099270088027</v>
      </c>
      <c r="H107">
        <f>STDEV(C107:E107)</f>
        <v>0.11762758479305523</v>
      </c>
      <c r="I107">
        <f>(B107*B4+C107*C4+D107*D4+E107*E4+F107*F4)/SUM(B4:F4)</f>
        <v>-0.008910732535812206</v>
      </c>
      <c r="K107">
        <f>(LN(H107)+LN(H127))/2-LN(K114*K115^7)</f>
        <v>-3.113001957157011</v>
      </c>
    </row>
    <row r="108" spans="1:9" ht="12.75">
      <c r="A108" t="s">
        <v>72</v>
      </c>
      <c r="B108">
        <f>B68*10000/B62</f>
        <v>0.1946448038627145</v>
      </c>
      <c r="C108">
        <f>C68*10000/C62</f>
        <v>0.19440636796018987</v>
      </c>
      <c r="D108">
        <f>D68*10000/D62</f>
        <v>-0.008748578851921198</v>
      </c>
      <c r="E108">
        <f>E68*10000/E62</f>
        <v>-0.01951633307504316</v>
      </c>
      <c r="F108">
        <f>F68*10000/F62</f>
        <v>-0.18648482135917843</v>
      </c>
      <c r="G108">
        <f>AVERAGE(C108:E108)</f>
        <v>0.0553804853444085</v>
      </c>
      <c r="H108">
        <f>STDEV(C108:E108)</f>
        <v>0.12052026037382742</v>
      </c>
      <c r="I108">
        <f>(B108*B4+C108*C4+D108*D4+E108*E4+F108*F4)/SUM(B4:F4)</f>
        <v>0.04330734906978459</v>
      </c>
    </row>
    <row r="109" spans="1:9" ht="12.75">
      <c r="A109" t="s">
        <v>73</v>
      </c>
      <c r="B109">
        <f>B69*10000/B62</f>
        <v>0.05641965518869128</v>
      </c>
      <c r="C109">
        <f>C69*10000/C62</f>
        <v>0.10099480092829698</v>
      </c>
      <c r="D109">
        <f>D69*10000/D62</f>
        <v>-0.014857263420304115</v>
      </c>
      <c r="E109">
        <f>E69*10000/E62</f>
        <v>-0.09906927677760125</v>
      </c>
      <c r="F109">
        <f>F69*10000/F62</f>
        <v>0.09315456383698652</v>
      </c>
      <c r="G109">
        <f>AVERAGE(C109:E109)</f>
        <v>-0.00431057975653613</v>
      </c>
      <c r="H109">
        <f>STDEV(C109:E109)</f>
        <v>0.1004481617517494</v>
      </c>
      <c r="I109">
        <f>(B109*B4+C109*C4+D109*D4+E109*E4+F109*F4)/SUM(B4:F4)</f>
        <v>0.01749367955525925</v>
      </c>
    </row>
    <row r="110" spans="1:11" ht="12.75">
      <c r="A110" t="s">
        <v>74</v>
      </c>
      <c r="B110">
        <f>B70*10000/B62</f>
        <v>-0.3338386463091352</v>
      </c>
      <c r="C110">
        <f>C70*10000/C62</f>
        <v>-0.0726203497554954</v>
      </c>
      <c r="D110">
        <f>D70*10000/D62</f>
        <v>-0.08007849252532831</v>
      </c>
      <c r="E110">
        <f>E70*10000/E62</f>
        <v>-0.15718497838119425</v>
      </c>
      <c r="F110">
        <f>F70*10000/F62</f>
        <v>-0.35255981985404666</v>
      </c>
      <c r="G110">
        <f>AVERAGE(C110:E110)</f>
        <v>-0.10329460688733931</v>
      </c>
      <c r="H110">
        <f>STDEV(C110:E110)</f>
        <v>0.04681917425802251</v>
      </c>
      <c r="I110">
        <f>(B110*B4+C110*C4+D110*D4+E110*E4+F110*F4)/SUM(B4:F4)</f>
        <v>-0.16996044307369218</v>
      </c>
      <c r="K110">
        <f>EXP(AVERAGE(K103:K107))</f>
        <v>0.02751865335985392</v>
      </c>
    </row>
    <row r="111" spans="1:9" ht="12.75">
      <c r="A111" t="s">
        <v>75</v>
      </c>
      <c r="B111">
        <f>B71*10000/B62</f>
        <v>-0.05796466035649893</v>
      </c>
      <c r="C111">
        <f>C71*10000/C62</f>
        <v>-0.06981404558272573</v>
      </c>
      <c r="D111">
        <f>D71*10000/D62</f>
        <v>-0.0376368648843349</v>
      </c>
      <c r="E111">
        <f>E71*10000/E62</f>
        <v>-0.060319098522445706</v>
      </c>
      <c r="F111">
        <f>F71*10000/F62</f>
        <v>-0.07412194118328753</v>
      </c>
      <c r="G111">
        <f>AVERAGE(C111:E111)</f>
        <v>-0.05592333632983545</v>
      </c>
      <c r="H111">
        <f>STDEV(C111:E111)</f>
        <v>0.016532839543306223</v>
      </c>
      <c r="I111">
        <f>(B111*B4+C111*C4+D111*D4+E111*E4+F111*F4)/SUM(B4:F4)</f>
        <v>-0.058649162978889</v>
      </c>
    </row>
    <row r="112" spans="1:9" ht="12.75">
      <c r="A112" t="s">
        <v>76</v>
      </c>
      <c r="B112">
        <f>B72*10000/B62</f>
        <v>-0.06513366460576132</v>
      </c>
      <c r="C112">
        <f>C72*10000/C62</f>
        <v>-0.059068225587852095</v>
      </c>
      <c r="D112">
        <f>D72*10000/D62</f>
        <v>-0.043023573431060586</v>
      </c>
      <c r="E112">
        <f>E72*10000/E62</f>
        <v>-0.034297094217324395</v>
      </c>
      <c r="F112">
        <f>F72*10000/F62</f>
        <v>-0.04654596332570893</v>
      </c>
      <c r="G112">
        <f>AVERAGE(C112:E112)</f>
        <v>-0.04546296441207903</v>
      </c>
      <c r="H112">
        <f>STDEV(C112:E112)</f>
        <v>0.012564442232454657</v>
      </c>
      <c r="I112">
        <f>(B112*B4+C112*C4+D112*D4+E112*E4+F112*F4)/SUM(B4:F4)</f>
        <v>-0.04845851740966828</v>
      </c>
    </row>
    <row r="113" spans="1:9" ht="12.75">
      <c r="A113" t="s">
        <v>77</v>
      </c>
      <c r="B113">
        <f>B73*10000/B62</f>
        <v>0.013668555077132745</v>
      </c>
      <c r="C113">
        <f>C73*10000/C62</f>
        <v>0.019813160432974354</v>
      </c>
      <c r="D113">
        <f>D73*10000/D62</f>
        <v>0.02614813204491603</v>
      </c>
      <c r="E113">
        <f>E73*10000/E62</f>
        <v>0.025750277535543986</v>
      </c>
      <c r="F113">
        <f>F73*10000/F62</f>
        <v>0.0035525060836805026</v>
      </c>
      <c r="G113">
        <f>AVERAGE(C113:E113)</f>
        <v>0.02390385667114479</v>
      </c>
      <c r="H113">
        <f>STDEV(C113:E113)</f>
        <v>0.0035482275627971424</v>
      </c>
      <c r="I113">
        <f>(B113*B4+C113*C4+D113*D4+E113*E4+F113*F4)/SUM(B4:F4)</f>
        <v>0.019705403944171695</v>
      </c>
    </row>
    <row r="114" spans="1:11" ht="12.75">
      <c r="A114" t="s">
        <v>78</v>
      </c>
      <c r="B114">
        <f>B74*10000/B62</f>
        <v>-0.21770951765165517</v>
      </c>
      <c r="C114">
        <f>C74*10000/C62</f>
        <v>-0.2011059756585295</v>
      </c>
      <c r="D114">
        <f>D74*10000/D62</f>
        <v>-0.20034683119798377</v>
      </c>
      <c r="E114">
        <f>E74*10000/E62</f>
        <v>-0.20038715303902044</v>
      </c>
      <c r="F114">
        <f>F74*10000/F62</f>
        <v>-0.14967966858870577</v>
      </c>
      <c r="G114">
        <f>AVERAGE(C114:E114)</f>
        <v>-0.20061331996517792</v>
      </c>
      <c r="H114">
        <f>STDEV(C114:E114)</f>
        <v>0.0004271284196177343</v>
      </c>
      <c r="I114">
        <f>(B114*B4+C114*C4+D114*D4+E114*E4+F114*F4)/SUM(B4:F4)</f>
        <v>-0.19629660094659587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-0.004160345803405179</v>
      </c>
      <c r="C115">
        <f>C75*10000/C62</f>
        <v>-0.0029041024683071075</v>
      </c>
      <c r="D115">
        <f>D75*10000/D62</f>
        <v>0.0006492610290548186</v>
      </c>
      <c r="E115">
        <f>E75*10000/E62</f>
        <v>-0.0059872970851098896</v>
      </c>
      <c r="F115">
        <f>F75*10000/F62</f>
        <v>-0.0021286203716778334</v>
      </c>
      <c r="G115">
        <f>AVERAGE(C115:E115)</f>
        <v>-0.002747379508120726</v>
      </c>
      <c r="H115">
        <f>STDEV(C115:E115)</f>
        <v>0.0033210536679431336</v>
      </c>
      <c r="I115">
        <f>(B115*B4+C115*C4+D115*D4+E115*E4+F115*F4)/SUM(B4:F4)</f>
        <v>-0.002870047502106799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106.43012562636052</v>
      </c>
      <c r="C122">
        <f>C82*10000/C62</f>
        <v>45.79273228965642</v>
      </c>
      <c r="D122">
        <f>D82*10000/D62</f>
        <v>-5.8632471898049765</v>
      </c>
      <c r="E122">
        <f>E82*10000/E62</f>
        <v>-42.63785448848786</v>
      </c>
      <c r="F122">
        <f>F82*10000/F62</f>
        <v>-107.7957900110788</v>
      </c>
      <c r="G122">
        <f>AVERAGE(C122:E122)</f>
        <v>-0.9027897962121377</v>
      </c>
      <c r="H122">
        <f>STDEV(C122:E122)</f>
        <v>44.423493476391116</v>
      </c>
      <c r="I122">
        <f>(B122*B4+C122*C4+D122*D4+E122*E4+F122*F4)/SUM(B4:F4)</f>
        <v>0.39379611915781243</v>
      </c>
    </row>
    <row r="123" spans="1:9" ht="12.75">
      <c r="A123" t="s">
        <v>82</v>
      </c>
      <c r="B123">
        <f>B83*10000/B62</f>
        <v>3.8666164479902214</v>
      </c>
      <c r="C123">
        <f>C83*10000/C62</f>
        <v>0.1513743120710734</v>
      </c>
      <c r="D123">
        <f>D83*10000/D62</f>
        <v>-0.2871476304930643</v>
      </c>
      <c r="E123">
        <f>E83*10000/E62</f>
        <v>-0.8946755636618481</v>
      </c>
      <c r="F123">
        <f>F83*10000/F62</f>
        <v>6.181067485827825</v>
      </c>
      <c r="G123">
        <f>AVERAGE(C123:E123)</f>
        <v>-0.343482960694613</v>
      </c>
      <c r="H123">
        <f>STDEV(C123:E123)</f>
        <v>0.5252954765671444</v>
      </c>
      <c r="I123">
        <f>(B123*B4+C123*C4+D123*D4+E123*E4+F123*F4)/SUM(B4:F4)</f>
        <v>1.1370153339771523</v>
      </c>
    </row>
    <row r="124" spans="1:9" ht="12.75">
      <c r="A124" t="s">
        <v>83</v>
      </c>
      <c r="B124">
        <f>B84*10000/B62</f>
        <v>0.5038574668878997</v>
      </c>
      <c r="C124">
        <f>C84*10000/C62</f>
        <v>-2.6520443312325783</v>
      </c>
      <c r="D124">
        <f>D84*10000/D62</f>
        <v>-0.6363196259980205</v>
      </c>
      <c r="E124">
        <f>E84*10000/E62</f>
        <v>0.6310766439788742</v>
      </c>
      <c r="F124">
        <f>F84*10000/F62</f>
        <v>3.6995360056512987</v>
      </c>
      <c r="G124">
        <f>AVERAGE(C124:E124)</f>
        <v>-0.8857624377505747</v>
      </c>
      <c r="H124">
        <f>STDEV(C124:E124)</f>
        <v>1.6557134781475977</v>
      </c>
      <c r="I124">
        <f>(B124*B4+C124*C4+D124*D4+E124*E4+F124*F4)/SUM(B4:F4)</f>
        <v>-0.0727372942232315</v>
      </c>
    </row>
    <row r="125" spans="1:9" ht="12.75">
      <c r="A125" t="s">
        <v>84</v>
      </c>
      <c r="B125">
        <f>B85*10000/B62</f>
        <v>0.40474143979958466</v>
      </c>
      <c r="C125">
        <f>C85*10000/C62</f>
        <v>1.6300599577196685E-05</v>
      </c>
      <c r="D125">
        <f>D85*10000/D62</f>
        <v>0.11412501166031518</v>
      </c>
      <c r="E125">
        <f>E85*10000/E62</f>
        <v>0.10080441885842469</v>
      </c>
      <c r="F125">
        <f>F85*10000/F62</f>
        <v>-0.9965015592515815</v>
      </c>
      <c r="G125">
        <f>AVERAGE(C125:E125)</f>
        <v>0.07164857703943901</v>
      </c>
      <c r="H125">
        <f>STDEV(C125:E125)</f>
        <v>0.06239188103524393</v>
      </c>
      <c r="I125">
        <f>(B125*B4+C125*C4+D125*D4+E125*E4+F125*F4)/SUM(B4:F4)</f>
        <v>-0.022571886510815747</v>
      </c>
    </row>
    <row r="126" spans="1:9" ht="12.75">
      <c r="A126" t="s">
        <v>85</v>
      </c>
      <c r="B126">
        <f>B86*10000/B62</f>
        <v>0.717155884971859</v>
      </c>
      <c r="C126">
        <f>C86*10000/C62</f>
        <v>0.7663661039653322</v>
      </c>
      <c r="D126">
        <f>D86*10000/D62</f>
        <v>0.5876977232606891</v>
      </c>
      <c r="E126">
        <f>E86*10000/E62</f>
        <v>1.3878450326220935</v>
      </c>
      <c r="F126">
        <f>F86*10000/F62</f>
        <v>2.141367823173345</v>
      </c>
      <c r="G126">
        <f>AVERAGE(C126:E126)</f>
        <v>0.9139696199493716</v>
      </c>
      <c r="H126">
        <f>STDEV(C126:E126)</f>
        <v>0.4199988424004421</v>
      </c>
      <c r="I126">
        <f>(B126*B4+C126*C4+D126*D4+E126*E4+F126*F4)/SUM(B4:F4)</f>
        <v>1.0492199253515364</v>
      </c>
    </row>
    <row r="127" spans="1:9" ht="12.75">
      <c r="A127" t="s">
        <v>86</v>
      </c>
      <c r="B127">
        <f>B87*10000/B62</f>
        <v>0.6510291841795142</v>
      </c>
      <c r="C127">
        <f>C87*10000/C62</f>
        <v>0.2719470970267118</v>
      </c>
      <c r="D127">
        <f>D87*10000/D62</f>
        <v>-0.41247716910722176</v>
      </c>
      <c r="E127">
        <f>E87*10000/E62</f>
        <v>0.026496293579961385</v>
      </c>
      <c r="F127">
        <f>F87*10000/F62</f>
        <v>0.6044944539348656</v>
      </c>
      <c r="G127">
        <f>AVERAGE(C127:E127)</f>
        <v>-0.03801125950018285</v>
      </c>
      <c r="H127">
        <f>STDEV(C127:E127)</f>
        <v>0.34674206886608683</v>
      </c>
      <c r="I127">
        <f>(B127*B4+C127*C4+D127*D4+E127*E4+F127*F4)/SUM(B4:F4)</f>
        <v>0.14760429329850908</v>
      </c>
    </row>
    <row r="128" spans="1:9" ht="12.75">
      <c r="A128" t="s">
        <v>87</v>
      </c>
      <c r="B128">
        <f>B88*10000/B62</f>
        <v>0.13556030777564734</v>
      </c>
      <c r="C128">
        <f>C88*10000/C62</f>
        <v>-0.46214324181731087</v>
      </c>
      <c r="D128">
        <f>D88*10000/D62</f>
        <v>-0.35206925923504195</v>
      </c>
      <c r="E128">
        <f>E88*10000/E62</f>
        <v>-0.1236498522128026</v>
      </c>
      <c r="F128">
        <f>F88*10000/F62</f>
        <v>0.3467655135184293</v>
      </c>
      <c r="G128">
        <f>AVERAGE(C128:E128)</f>
        <v>-0.3126207844217185</v>
      </c>
      <c r="H128">
        <f>STDEV(C128:E128)</f>
        <v>0.17266030327006385</v>
      </c>
      <c r="I128">
        <f>(B128*B4+C128*C4+D128*D4+E128*E4+F128*F4)/SUM(B4:F4)</f>
        <v>-0.15970279740912846</v>
      </c>
    </row>
    <row r="129" spans="1:9" ht="12.75">
      <c r="A129" t="s">
        <v>88</v>
      </c>
      <c r="B129">
        <f>B89*10000/B62</f>
        <v>-0.05874278312407008</v>
      </c>
      <c r="C129">
        <f>C89*10000/C62</f>
        <v>0.14168127020097318</v>
      </c>
      <c r="D129">
        <f>D89*10000/D62</f>
        <v>0.01697681580572046</v>
      </c>
      <c r="E129">
        <f>E89*10000/E62</f>
        <v>0.025686714289696932</v>
      </c>
      <c r="F129">
        <f>F89*10000/F62</f>
        <v>-0.08865934494137799</v>
      </c>
      <c r="G129">
        <f>AVERAGE(C129:E129)</f>
        <v>0.06144826676546353</v>
      </c>
      <c r="H129">
        <f>STDEV(C129:E129)</f>
        <v>0.069620160249113</v>
      </c>
      <c r="I129">
        <f>(B129*B4+C129*C4+D129*D4+E129*E4+F129*F4)/SUM(B4:F4)</f>
        <v>0.024011343410775984</v>
      </c>
    </row>
    <row r="130" spans="1:9" ht="12.75">
      <c r="A130" t="s">
        <v>89</v>
      </c>
      <c r="B130">
        <f>B90*10000/B62</f>
        <v>0.09439852491769447</v>
      </c>
      <c r="C130">
        <f>C90*10000/C62</f>
        <v>0.16005496938488087</v>
      </c>
      <c r="D130">
        <f>D90*10000/D62</f>
        <v>0.05885242526934945</v>
      </c>
      <c r="E130">
        <f>E90*10000/E62</f>
        <v>0.02003674708421144</v>
      </c>
      <c r="F130">
        <f>F90*10000/F62</f>
        <v>0.2875061907331593</v>
      </c>
      <c r="G130">
        <f>AVERAGE(C130:E130)</f>
        <v>0.07964804724614725</v>
      </c>
      <c r="H130">
        <f>STDEV(C130:E130)</f>
        <v>0.07228844350317226</v>
      </c>
      <c r="I130">
        <f>(B130*B4+C130*C4+D130*D4+E130*E4+F130*F4)/SUM(B4:F4)</f>
        <v>0.10951615067862316</v>
      </c>
    </row>
    <row r="131" spans="1:9" ht="12.75">
      <c r="A131" t="s">
        <v>90</v>
      </c>
      <c r="B131">
        <f>B91*10000/B62</f>
        <v>0.005013173846172748</v>
      </c>
      <c r="C131">
        <f>C91*10000/C62</f>
        <v>0.04916255885576752</v>
      </c>
      <c r="D131">
        <f>D91*10000/D62</f>
        <v>-0.027526201973695288</v>
      </c>
      <c r="E131">
        <f>E91*10000/E62</f>
        <v>-0.0015300539871956785</v>
      </c>
      <c r="F131">
        <f>F91*10000/F62</f>
        <v>0.021371992506829186</v>
      </c>
      <c r="G131">
        <f>AVERAGE(C131:E131)</f>
        <v>0.0067021009649588514</v>
      </c>
      <c r="H131">
        <f>STDEV(C131:E131)</f>
        <v>0.03900151010867206</v>
      </c>
      <c r="I131">
        <f>(B131*B4+C131*C4+D131*D4+E131*E4+F131*F4)/SUM(B4:F4)</f>
        <v>0.008418642663183653</v>
      </c>
    </row>
    <row r="132" spans="1:9" ht="12.75">
      <c r="A132" t="s">
        <v>91</v>
      </c>
      <c r="B132">
        <f>B92*10000/B62</f>
        <v>0.0384055280557832</v>
      </c>
      <c r="C132">
        <f>C92*10000/C62</f>
        <v>-0.04898615352965448</v>
      </c>
      <c r="D132">
        <f>D92*10000/D62</f>
        <v>-0.04329007304105709</v>
      </c>
      <c r="E132">
        <f>E92*10000/E62</f>
        <v>-0.021805563164509295</v>
      </c>
      <c r="F132">
        <f>F92*10000/F62</f>
        <v>0.03891860754169209</v>
      </c>
      <c r="G132">
        <f>AVERAGE(C132:E132)</f>
        <v>-0.03802726324507362</v>
      </c>
      <c r="H132">
        <f>STDEV(C132:E132)</f>
        <v>0.014334189839714715</v>
      </c>
      <c r="I132">
        <f>(B132*B4+C132*C4+D132*D4+E132*E4+F132*F4)/SUM(B4:F4)</f>
        <v>-0.016685208734521978</v>
      </c>
    </row>
    <row r="133" spans="1:9" ht="12.75">
      <c r="A133" t="s">
        <v>92</v>
      </c>
      <c r="B133">
        <f>B93*10000/B62</f>
        <v>0.1249465798651949</v>
      </c>
      <c r="C133">
        <f>C93*10000/C62</f>
        <v>0.11811159084827381</v>
      </c>
      <c r="D133">
        <f>D93*10000/D62</f>
        <v>0.09413485026250203</v>
      </c>
      <c r="E133">
        <f>E93*10000/E62</f>
        <v>0.10603527322254375</v>
      </c>
      <c r="F133">
        <f>F93*10000/F62</f>
        <v>0.07475789034243521</v>
      </c>
      <c r="G133">
        <f>AVERAGE(C133:E133)</f>
        <v>0.1060939047777732</v>
      </c>
      <c r="H133">
        <f>STDEV(C133:E133)</f>
        <v>0.011988477823468633</v>
      </c>
      <c r="I133">
        <f>(B133*B4+C133*C4+D133*D4+E133*E4+F133*F4)/SUM(B4:F4)</f>
        <v>0.1046475137283372</v>
      </c>
    </row>
    <row r="134" spans="1:9" ht="12.75">
      <c r="A134" t="s">
        <v>93</v>
      </c>
      <c r="B134">
        <f>B94*10000/B62</f>
        <v>-0.008058417414692284</v>
      </c>
      <c r="C134">
        <f>C94*10000/C62</f>
        <v>-0.0010909774087048746</v>
      </c>
      <c r="D134">
        <f>D94*10000/D62</f>
        <v>-0.0035307285822695554</v>
      </c>
      <c r="E134">
        <f>E94*10000/E62</f>
        <v>0.005691421871647042</v>
      </c>
      <c r="F134">
        <f>F94*10000/F62</f>
        <v>-0.018889062160451497</v>
      </c>
      <c r="G134">
        <f>AVERAGE(C134:E134)</f>
        <v>0.0003565719602242042</v>
      </c>
      <c r="H134">
        <f>STDEV(C134:E134)</f>
        <v>0.004778447878786976</v>
      </c>
      <c r="I134">
        <f>(B134*B4+C134*C4+D134*D4+E134*E4+F134*F4)/SUM(B4:F4)</f>
        <v>-0.0034297874523738442</v>
      </c>
    </row>
    <row r="135" spans="1:9" ht="12.75">
      <c r="A135" t="s">
        <v>94</v>
      </c>
      <c r="B135">
        <f>B95*10000/B62</f>
        <v>-0.0016507763669578613</v>
      </c>
      <c r="C135">
        <f>C95*10000/C62</f>
        <v>0.004616491999472207</v>
      </c>
      <c r="D135">
        <f>D95*10000/D62</f>
        <v>0.004245521612685591</v>
      </c>
      <c r="E135">
        <f>E95*10000/E62</f>
        <v>-0.004252171990789377</v>
      </c>
      <c r="F135">
        <f>F95*10000/F62</f>
        <v>0.001955585821488878</v>
      </c>
      <c r="G135">
        <f>AVERAGE(C135:E135)</f>
        <v>0.001536613873789474</v>
      </c>
      <c r="H135">
        <f>STDEV(C135:E135)</f>
        <v>0.0050166658346384885</v>
      </c>
      <c r="I135">
        <f>(B135*B4+C135*C4+D135*D4+E135*E4+F135*F4)/SUM(B4:F4)</f>
        <v>0.0011302249296184107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2004-11-16T13:44:38Z</cp:lastPrinted>
  <dcterms:created xsi:type="dcterms:W3CDTF">2004-11-16T13:44:38Z</dcterms:created>
  <dcterms:modified xsi:type="dcterms:W3CDTF">2004-11-16T16:18:09Z</dcterms:modified>
  <cp:category/>
  <cp:version/>
  <cp:contentType/>
  <cp:contentStatus/>
</cp:coreProperties>
</file>