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<sst xmlns="http://schemas.openxmlformats.org/spreadsheetml/2006/main" count="203" uniqueCount="98">
  <si>
    <t xml:space="preserve"> Tue 16/11/2004       07:45:00</t>
  </si>
  <si>
    <t>LISSNER</t>
  </si>
  <si>
    <t>HCMQAP396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</si>
  <si>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</si>
  <si>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</si>
  <si>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</si>
  <si>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</si>
  <si>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</si>
  <si>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</si>
  <si>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</si>
  <si>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</si>
  <si>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</si>
  <si>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</si>
  <si>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</si>
  <si>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</si>
  <si>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</si>
  <si>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</si>
  <si>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</si>
  <si>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</si>
  <si>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</si>
  <si>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</si>
  <si>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</si>
  <si>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</si>
  <si>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</si>
  <si>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</si>
  <si>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</si>
  <si>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</si>
  <si>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</si>
  <si>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</si>
  <si>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</si>
  <si>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</si>
  <si>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</si>
  <si>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</si>
  <si>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</si>
  <si>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</si>
  <si>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</si>
  <si>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</si>
  <si>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</si>
  <si>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</si>
  <si>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</si>
  <si>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</si>
  <si>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</si>
  <si>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</si>
  <si>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</si>
  <si>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</si>
  <si>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</si>
  <si>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</si>
  <si>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</si>
  <si>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</si>
  <si>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</si>
  <si>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</si>
  <si>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</si>
  <si>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INT.TF (T/kA)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</si>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</sst>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9800941"/>
        <c:axId val="1337558"/>
      </c:lineChart>
      <c:catAx>
        <c:axId val="598009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7558"/>
        <c:crosses val="autoZero"/>
        <c:auto val="1"/>
        <c:lblOffset val="100"/>
        <c:noMultiLvlLbl val="0"/>
      </c:catAx>
      <c:valAx>
        <c:axId val="1337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0094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-0.003756</v>
      </c>
      <c r="D4" s="12">
        <v>-0.003754</v>
      </c>
      <c r="E4" s="12">
        <v>-0.003755</v>
      </c>
      <c r="F4" s="24">
        <v>-0.002084</v>
      </c>
      <c r="G4" s="34">
        <v>-0.011705</v>
      </c>
    </row>
    <row r="5" spans="1:7" ht="12.75" thickBot="1">
      <c r="A5" s="44" t="s">
        <v>13</v>
      </c>
      <c r="B5" s="45">
        <v>2.104742</v>
      </c>
      <c r="C5" s="46">
        <v>0.623611</v>
      </c>
      <c r="D5" s="46">
        <v>-0.323377</v>
      </c>
      <c r="E5" s="46">
        <v>-0.275685</v>
      </c>
      <c r="F5" s="47">
        <v>-2.302896</v>
      </c>
      <c r="G5" s="48">
        <v>8.848382</v>
      </c>
    </row>
    <row r="6" spans="1:7" ht="12.75" thickTop="1">
      <c r="A6" s="6" t="s">
        <v>14</v>
      </c>
      <c r="B6" s="39">
        <v>116.8412</v>
      </c>
      <c r="C6" s="40">
        <v>67.23035</v>
      </c>
      <c r="D6" s="40">
        <v>-61.97717</v>
      </c>
      <c r="E6" s="40">
        <v>-116.4612</v>
      </c>
      <c r="F6" s="41">
        <v>73.549</v>
      </c>
      <c r="G6" s="42">
        <v>0.002348754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0.1950894</v>
      </c>
      <c r="C8" s="13">
        <v>-1.177633</v>
      </c>
      <c r="D8" s="13">
        <v>2.912749</v>
      </c>
      <c r="E8" s="13">
        <v>3.971812</v>
      </c>
      <c r="F8" s="25">
        <v>-2.815203</v>
      </c>
      <c r="G8" s="35">
        <v>1.024827</v>
      </c>
    </row>
    <row r="9" spans="1:7" ht="12">
      <c r="A9" s="20" t="s">
        <v>17</v>
      </c>
      <c r="B9" s="29">
        <v>-0.8499408</v>
      </c>
      <c r="C9" s="13">
        <v>0.9237047</v>
      </c>
      <c r="D9" s="13">
        <v>0.1985883</v>
      </c>
      <c r="E9" s="13">
        <v>-0.1040481</v>
      </c>
      <c r="F9" s="25">
        <v>-0.8191417</v>
      </c>
      <c r="G9" s="35">
        <v>0.01258839</v>
      </c>
    </row>
    <row r="10" spans="1:7" ht="12">
      <c r="A10" s="20" t="s">
        <v>18</v>
      </c>
      <c r="B10" s="29">
        <v>1.247944</v>
      </c>
      <c r="C10" s="13">
        <v>0.3798043</v>
      </c>
      <c r="D10" s="13">
        <v>-0.9456683</v>
      </c>
      <c r="E10" s="13">
        <v>-0.9746462</v>
      </c>
      <c r="F10" s="25">
        <v>-0.1191119</v>
      </c>
      <c r="G10" s="35">
        <v>-0.2056232</v>
      </c>
    </row>
    <row r="11" spans="1:7" ht="12">
      <c r="A11" s="21" t="s">
        <v>19</v>
      </c>
      <c r="B11" s="31">
        <v>3.988174</v>
      </c>
      <c r="C11" s="15">
        <v>2.094898</v>
      </c>
      <c r="D11" s="15">
        <v>2.753808</v>
      </c>
      <c r="E11" s="15">
        <v>2.189392</v>
      </c>
      <c r="F11" s="27">
        <v>14.72548</v>
      </c>
      <c r="G11" s="37">
        <v>4.236614</v>
      </c>
    </row>
    <row r="12" spans="1:7" ht="12">
      <c r="A12" s="20" t="s">
        <v>20</v>
      </c>
      <c r="B12" s="29">
        <v>-0.04396431</v>
      </c>
      <c r="C12" s="13">
        <v>0.1572244</v>
      </c>
      <c r="D12" s="13">
        <v>-0.02599083</v>
      </c>
      <c r="E12" s="13">
        <v>0.3174806</v>
      </c>
      <c r="F12" s="25">
        <v>0.002204513</v>
      </c>
      <c r="G12" s="35">
        <v>0.1018785</v>
      </c>
    </row>
    <row r="13" spans="1:7" ht="12">
      <c r="A13" s="20" t="s">
        <v>21</v>
      </c>
      <c r="B13" s="29">
        <v>0.07663449</v>
      </c>
      <c r="C13" s="13">
        <v>0.1394476</v>
      </c>
      <c r="D13" s="13">
        <v>-0.08288994</v>
      </c>
      <c r="E13" s="13">
        <v>-0.1398917</v>
      </c>
      <c r="F13" s="25">
        <v>0.05270163</v>
      </c>
      <c r="G13" s="35">
        <v>-0.001880757</v>
      </c>
    </row>
    <row r="14" spans="1:7" ht="12">
      <c r="A14" s="20" t="s">
        <v>22</v>
      </c>
      <c r="B14" s="29">
        <v>0.04883098</v>
      </c>
      <c r="C14" s="13">
        <v>-0.05793559</v>
      </c>
      <c r="D14" s="13">
        <v>-0.05227902</v>
      </c>
      <c r="E14" s="13">
        <v>-0.02503701</v>
      </c>
      <c r="F14" s="25">
        <v>-0.07758843</v>
      </c>
      <c r="G14" s="35">
        <v>-0.03582236</v>
      </c>
    </row>
    <row r="15" spans="1:7" ht="12">
      <c r="A15" s="21" t="s">
        <v>23</v>
      </c>
      <c r="B15" s="31">
        <v>-0.3640997</v>
      </c>
      <c r="C15" s="15">
        <v>-0.1198012</v>
      </c>
      <c r="D15" s="15">
        <v>-0.07839874</v>
      </c>
      <c r="E15" s="15">
        <v>-0.1487303</v>
      </c>
      <c r="F15" s="27">
        <v>-0.3833826</v>
      </c>
      <c r="G15" s="37">
        <v>-0.1873742</v>
      </c>
    </row>
    <row r="16" spans="1:7" ht="12">
      <c r="A16" s="20" t="s">
        <v>24</v>
      </c>
      <c r="B16" s="29">
        <v>0.001362737</v>
      </c>
      <c r="C16" s="13">
        <v>-0.01888285</v>
      </c>
      <c r="D16" s="13">
        <v>-0.02226769</v>
      </c>
      <c r="E16" s="13">
        <v>-0.008533349</v>
      </c>
      <c r="F16" s="25">
        <v>-0.01909631</v>
      </c>
      <c r="G16" s="35">
        <v>-0.01430471</v>
      </c>
    </row>
    <row r="17" spans="1:7" ht="12">
      <c r="A17" s="20" t="s">
        <v>25</v>
      </c>
      <c r="B17" s="29">
        <v>-0.05330155</v>
      </c>
      <c r="C17" s="13">
        <v>-0.05347397</v>
      </c>
      <c r="D17" s="13">
        <v>-0.03940303</v>
      </c>
      <c r="E17" s="13">
        <v>-0.03688251</v>
      </c>
      <c r="F17" s="25">
        <v>-0.05974326</v>
      </c>
      <c r="G17" s="35">
        <v>-0.04690879</v>
      </c>
    </row>
    <row r="18" spans="1:7" ht="12">
      <c r="A18" s="20" t="s">
        <v>26</v>
      </c>
      <c r="B18" s="29">
        <v>-0.009033619</v>
      </c>
      <c r="C18" s="13">
        <v>0.007053142</v>
      </c>
      <c r="D18" s="13">
        <v>0.05893345</v>
      </c>
      <c r="E18" s="13">
        <v>0.06783028</v>
      </c>
      <c r="F18" s="25">
        <v>-0.02299887</v>
      </c>
      <c r="G18" s="35">
        <v>0.02781086</v>
      </c>
    </row>
    <row r="19" spans="1:7" ht="12">
      <c r="A19" s="21" t="s">
        <v>27</v>
      </c>
      <c r="B19" s="31">
        <v>-0.2192439</v>
      </c>
      <c r="C19" s="15">
        <v>-0.1854345</v>
      </c>
      <c r="D19" s="15">
        <v>-0.2044714</v>
      </c>
      <c r="E19" s="15">
        <v>-0.1961393</v>
      </c>
      <c r="F19" s="27">
        <v>-0.1542854</v>
      </c>
      <c r="G19" s="37">
        <v>-0.1933252</v>
      </c>
    </row>
    <row r="20" spans="1:7" ht="12.75" thickBot="1">
      <c r="A20" s="44" t="s">
        <v>28</v>
      </c>
      <c r="B20" s="45">
        <v>-0.006711356</v>
      </c>
      <c r="C20" s="46">
        <v>0.0001048318</v>
      </c>
      <c r="D20" s="46">
        <v>0.001536082</v>
      </c>
      <c r="E20" s="46">
        <v>-0.003245986</v>
      </c>
      <c r="F20" s="47">
        <v>0.003289479</v>
      </c>
      <c r="G20" s="48">
        <v>-0.0009191084</v>
      </c>
    </row>
    <row r="21" spans="1:7" ht="12.75" thickTop="1">
      <c r="A21" s="6" t="s">
        <v>29</v>
      </c>
      <c r="B21" s="39">
        <v>-89.19778</v>
      </c>
      <c r="C21" s="40">
        <v>57.91423</v>
      </c>
      <c r="D21" s="40">
        <v>32.57531</v>
      </c>
      <c r="E21" s="40">
        <v>-11.28863</v>
      </c>
      <c r="F21" s="41">
        <v>-45.84914</v>
      </c>
      <c r="G21" s="43">
        <v>0.01571559</v>
      </c>
    </row>
    <row r="22" spans="1:7" ht="12">
      <c r="A22" s="20" t="s">
        <v>30</v>
      </c>
      <c r="B22" s="29">
        <v>42.09509</v>
      </c>
      <c r="C22" s="13">
        <v>12.47222</v>
      </c>
      <c r="D22" s="13">
        <v>-6.467544</v>
      </c>
      <c r="E22" s="13">
        <v>-5.513692</v>
      </c>
      <c r="F22" s="25">
        <v>-46.05825</v>
      </c>
      <c r="G22" s="36">
        <v>0</v>
      </c>
    </row>
    <row r="23" spans="1:7" ht="12">
      <c r="A23" s="20" t="s">
        <v>31</v>
      </c>
      <c r="B23" s="29">
        <v>-1.03153</v>
      </c>
      <c r="C23" s="13">
        <v>-1.422484</v>
      </c>
      <c r="D23" s="13">
        <v>0.8068261</v>
      </c>
      <c r="E23" s="13">
        <v>0.8252804</v>
      </c>
      <c r="F23" s="25">
        <v>7.895911</v>
      </c>
      <c r="G23" s="35">
        <v>0.9550128</v>
      </c>
    </row>
    <row r="24" spans="1:7" ht="12">
      <c r="A24" s="20" t="s">
        <v>32</v>
      </c>
      <c r="B24" s="29">
        <v>-2.89818</v>
      </c>
      <c r="C24" s="13">
        <v>2.994676</v>
      </c>
      <c r="D24" s="13">
        <v>2.048217</v>
      </c>
      <c r="E24" s="13">
        <v>3.757115</v>
      </c>
      <c r="F24" s="25">
        <v>3.507821</v>
      </c>
      <c r="G24" s="35">
        <v>2.165566</v>
      </c>
    </row>
    <row r="25" spans="1:7" ht="12">
      <c r="A25" s="20" t="s">
        <v>33</v>
      </c>
      <c r="B25" s="29">
        <v>-0.9211617</v>
      </c>
      <c r="C25" s="13">
        <v>0.4581003</v>
      </c>
      <c r="D25" s="13">
        <v>-0.06768976</v>
      </c>
      <c r="E25" s="13">
        <v>0.1754586</v>
      </c>
      <c r="F25" s="25">
        <v>-0.6598773</v>
      </c>
      <c r="G25" s="35">
        <v>-0.08533431</v>
      </c>
    </row>
    <row r="26" spans="1:7" ht="12">
      <c r="A26" s="21" t="s">
        <v>34</v>
      </c>
      <c r="B26" s="31">
        <v>0.852271</v>
      </c>
      <c r="C26" s="15">
        <v>-0.1238239</v>
      </c>
      <c r="D26" s="15">
        <v>0.02294449</v>
      </c>
      <c r="E26" s="15">
        <v>0.6420008</v>
      </c>
      <c r="F26" s="27">
        <v>1.964796</v>
      </c>
      <c r="G26" s="37">
        <v>0.5158162</v>
      </c>
    </row>
    <row r="27" spans="1:7" ht="12">
      <c r="A27" s="20" t="s">
        <v>35</v>
      </c>
      <c r="B27" s="29">
        <v>-0.3883679</v>
      </c>
      <c r="C27" s="13">
        <v>-0.1073561</v>
      </c>
      <c r="D27" s="13">
        <v>-0.1416994</v>
      </c>
      <c r="E27" s="13">
        <v>-0.005438603</v>
      </c>
      <c r="F27" s="25">
        <v>0.05506078</v>
      </c>
      <c r="G27" s="35">
        <v>-0.110114</v>
      </c>
    </row>
    <row r="28" spans="1:7" ht="12">
      <c r="A28" s="20" t="s">
        <v>36</v>
      </c>
      <c r="B28" s="29">
        <v>-0.3340824</v>
      </c>
      <c r="C28" s="13">
        <v>0.4854335</v>
      </c>
      <c r="D28" s="13">
        <v>0.4756918</v>
      </c>
      <c r="E28" s="13">
        <v>0.4326174</v>
      </c>
      <c r="F28" s="25">
        <v>0.3781088</v>
      </c>
      <c r="G28" s="35">
        <v>0.337372</v>
      </c>
    </row>
    <row r="29" spans="1:7" ht="12">
      <c r="A29" s="20" t="s">
        <v>37</v>
      </c>
      <c r="B29" s="29">
        <v>-0.07051469</v>
      </c>
      <c r="C29" s="13">
        <v>0.1200996</v>
      </c>
      <c r="D29" s="13">
        <v>-0.04874171</v>
      </c>
      <c r="E29" s="13">
        <v>0.04753924</v>
      </c>
      <c r="F29" s="25">
        <v>0.1174593</v>
      </c>
      <c r="G29" s="35">
        <v>0.03408736</v>
      </c>
    </row>
    <row r="30" spans="1:7" ht="12">
      <c r="A30" s="21" t="s">
        <v>38</v>
      </c>
      <c r="B30" s="31">
        <v>0.1374289</v>
      </c>
      <c r="C30" s="15">
        <v>0.003445287</v>
      </c>
      <c r="D30" s="15">
        <v>-0.04317741</v>
      </c>
      <c r="E30" s="15">
        <v>-0.06495928</v>
      </c>
      <c r="F30" s="27">
        <v>0.290793</v>
      </c>
      <c r="G30" s="37">
        <v>0.03355427</v>
      </c>
    </row>
    <row r="31" spans="1:7" ht="12">
      <c r="A31" s="20" t="s">
        <v>39</v>
      </c>
      <c r="B31" s="29">
        <v>-0.07081803</v>
      </c>
      <c r="C31" s="13">
        <v>-0.008866068</v>
      </c>
      <c r="D31" s="13">
        <v>-0.05813305</v>
      </c>
      <c r="E31" s="13">
        <v>-0.01343692</v>
      </c>
      <c r="F31" s="25">
        <v>0.0288177</v>
      </c>
      <c r="G31" s="35">
        <v>-0.02575318</v>
      </c>
    </row>
    <row r="32" spans="1:7" ht="12">
      <c r="A32" s="20" t="s">
        <v>40</v>
      </c>
      <c r="B32" s="29">
        <v>0.002182695</v>
      </c>
      <c r="C32" s="13">
        <v>0.09180355</v>
      </c>
      <c r="D32" s="13">
        <v>0.09109148</v>
      </c>
      <c r="E32" s="13">
        <v>0.06541189</v>
      </c>
      <c r="F32" s="25">
        <v>0.03857329</v>
      </c>
      <c r="G32" s="35">
        <v>0.06519977</v>
      </c>
    </row>
    <row r="33" spans="1:7" ht="12">
      <c r="A33" s="20" t="s">
        <v>41</v>
      </c>
      <c r="B33" s="29">
        <v>0.1390886</v>
      </c>
      <c r="C33" s="13">
        <v>0.08204585</v>
      </c>
      <c r="D33" s="13">
        <v>0.1013509</v>
      </c>
      <c r="E33" s="13">
        <v>0.1154853</v>
      </c>
      <c r="F33" s="25">
        <v>0.09024155</v>
      </c>
      <c r="G33" s="35">
        <v>0.1040859</v>
      </c>
    </row>
    <row r="34" spans="1:7" ht="12">
      <c r="A34" s="21" t="s">
        <v>42</v>
      </c>
      <c r="B34" s="31">
        <v>-0.0009912737</v>
      </c>
      <c r="C34" s="15">
        <v>-0.002904056</v>
      </c>
      <c r="D34" s="15">
        <v>-0.00629501</v>
      </c>
      <c r="E34" s="15">
        <v>-0.001558317</v>
      </c>
      <c r="F34" s="27">
        <v>-0.02411643</v>
      </c>
      <c r="G34" s="37">
        <v>-0.005941809</v>
      </c>
    </row>
    <row r="35" spans="1:7" ht="12.75" thickBot="1">
      <c r="A35" s="22" t="s">
        <v>43</v>
      </c>
      <c r="B35" s="32">
        <v>-0.009469445</v>
      </c>
      <c r="C35" s="16">
        <v>0.002062007</v>
      </c>
      <c r="D35" s="16">
        <v>-0.005393519</v>
      </c>
      <c r="E35" s="16">
        <v>-0.006109627</v>
      </c>
      <c r="F35" s="28">
        <v>0.006085054</v>
      </c>
      <c r="G35" s="38">
        <v>-0.002829317</v>
      </c>
    </row>
    <row r="36" spans="1:7" ht="12">
      <c r="A36" s="4" t="s">
        <v>44</v>
      </c>
      <c r="B36" s="3">
        <v>21.26465</v>
      </c>
      <c r="C36" s="3">
        <v>21.26465</v>
      </c>
      <c r="D36" s="3">
        <v>21.27075</v>
      </c>
      <c r="E36" s="3">
        <v>21.27075</v>
      </c>
      <c r="F36" s="3">
        <v>21.27991</v>
      </c>
      <c r="G36" s="3"/>
    </row>
    <row r="37" spans="1:6" ht="12">
      <c r="A37" s="4" t="s">
        <v>45</v>
      </c>
      <c r="B37" s="2">
        <v>-0.01525879</v>
      </c>
      <c r="C37" s="2">
        <v>0.1739502</v>
      </c>
      <c r="D37" s="2">
        <v>0.2670288</v>
      </c>
      <c r="E37" s="2">
        <v>0.3184001</v>
      </c>
      <c r="F37" s="2">
        <v>0.3646851</v>
      </c>
    </row>
    <row r="38" spans="1:7" ht="12">
      <c r="A38" s="4" t="s">
        <v>53</v>
      </c>
      <c r="B38" s="2">
        <v>-0.0001979882</v>
      </c>
      <c r="C38" s="2">
        <v>-0.0001144142</v>
      </c>
      <c r="D38" s="2">
        <v>0.000105397</v>
      </c>
      <c r="E38" s="2">
        <v>0.0001979734</v>
      </c>
      <c r="F38" s="2">
        <v>-0.0001253896</v>
      </c>
      <c r="G38" s="2">
        <v>0.0003489939</v>
      </c>
    </row>
    <row r="39" spans="1:7" ht="12.75" thickBot="1">
      <c r="A39" s="4" t="s">
        <v>54</v>
      </c>
      <c r="B39" s="2">
        <v>0.0001524697</v>
      </c>
      <c r="C39" s="2">
        <v>-9.831148E-05</v>
      </c>
      <c r="D39" s="2">
        <v>-5.530986E-05</v>
      </c>
      <c r="E39" s="2">
        <v>1.929983E-05</v>
      </c>
      <c r="F39" s="2">
        <v>7.736602E-05</v>
      </c>
      <c r="G39" s="2">
        <v>0.001102136</v>
      </c>
    </row>
    <row r="40" spans="2:7" ht="12.75" thickBot="1">
      <c r="B40" s="7" t="s">
        <v>46</v>
      </c>
      <c r="C40" s="18">
        <v>-0.003755</v>
      </c>
      <c r="D40" s="17" t="s">
        <v>47</v>
      </c>
      <c r="E40" s="18">
        <v>3.11743</v>
      </c>
      <c r="F40" s="17" t="s">
        <v>52</v>
      </c>
      <c r="G40" s="8">
        <v>55.06039289376395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0.003756</v>
      </c>
      <c r="D4">
        <v>0.003754</v>
      </c>
      <c r="E4">
        <v>0.003755</v>
      </c>
      <c r="F4">
        <v>0.002084</v>
      </c>
      <c r="G4">
        <v>0.011705</v>
      </c>
    </row>
    <row r="5" spans="1:7" ht="12.75">
      <c r="A5" t="s">
        <v>13</v>
      </c>
      <c r="B5">
        <v>2.104742</v>
      </c>
      <c r="C5">
        <v>0.623611</v>
      </c>
      <c r="D5">
        <v>-0.323377</v>
      </c>
      <c r="E5">
        <v>-0.275685</v>
      </c>
      <c r="F5">
        <v>-2.302896</v>
      </c>
      <c r="G5">
        <v>8.848382</v>
      </c>
    </row>
    <row r="6" spans="1:7" ht="12.75">
      <c r="A6" t="s">
        <v>14</v>
      </c>
      <c r="B6" s="49">
        <v>116.8412</v>
      </c>
      <c r="C6" s="49">
        <v>67.23035</v>
      </c>
      <c r="D6" s="49">
        <v>-61.97717</v>
      </c>
      <c r="E6" s="49">
        <v>-116.4612</v>
      </c>
      <c r="F6" s="49">
        <v>73.549</v>
      </c>
      <c r="G6" s="49">
        <v>0.002348754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0.1950894</v>
      </c>
      <c r="C8" s="49">
        <v>-1.177633</v>
      </c>
      <c r="D8" s="49">
        <v>2.912749</v>
      </c>
      <c r="E8" s="49">
        <v>3.971812</v>
      </c>
      <c r="F8" s="49">
        <v>-2.815203</v>
      </c>
      <c r="G8" s="49">
        <v>1.024827</v>
      </c>
    </row>
    <row r="9" spans="1:7" ht="12.75">
      <c r="A9" t="s">
        <v>17</v>
      </c>
      <c r="B9" s="49">
        <v>-0.8499408</v>
      </c>
      <c r="C9" s="49">
        <v>0.9237047</v>
      </c>
      <c r="D9" s="49">
        <v>0.1985883</v>
      </c>
      <c r="E9" s="49">
        <v>-0.1040481</v>
      </c>
      <c r="F9" s="49">
        <v>-0.8191417</v>
      </c>
      <c r="G9" s="49">
        <v>0.01258839</v>
      </c>
    </row>
    <row r="10" spans="1:7" ht="12.75">
      <c r="A10" t="s">
        <v>18</v>
      </c>
      <c r="B10" s="49">
        <v>1.247944</v>
      </c>
      <c r="C10" s="49">
        <v>0.3798043</v>
      </c>
      <c r="D10" s="49">
        <v>-0.9456683</v>
      </c>
      <c r="E10" s="49">
        <v>-0.9746462</v>
      </c>
      <c r="F10" s="49">
        <v>-0.1191119</v>
      </c>
      <c r="G10" s="49">
        <v>-0.2056232</v>
      </c>
    </row>
    <row r="11" spans="1:7" ht="12.75">
      <c r="A11" t="s">
        <v>19</v>
      </c>
      <c r="B11" s="49">
        <v>3.988174</v>
      </c>
      <c r="C11" s="49">
        <v>2.094898</v>
      </c>
      <c r="D11" s="49">
        <v>2.753808</v>
      </c>
      <c r="E11" s="49">
        <v>2.189392</v>
      </c>
      <c r="F11" s="49">
        <v>14.72548</v>
      </c>
      <c r="G11" s="49">
        <v>4.236614</v>
      </c>
    </row>
    <row r="12" spans="1:7" ht="12.75">
      <c r="A12" t="s">
        <v>20</v>
      </c>
      <c r="B12" s="49">
        <v>-0.04396431</v>
      </c>
      <c r="C12" s="49">
        <v>0.1572244</v>
      </c>
      <c r="D12" s="49">
        <v>-0.02599083</v>
      </c>
      <c r="E12" s="49">
        <v>0.3174806</v>
      </c>
      <c r="F12" s="49">
        <v>0.002204513</v>
      </c>
      <c r="G12" s="49">
        <v>0.1018785</v>
      </c>
    </row>
    <row r="13" spans="1:7" ht="12.75">
      <c r="A13" t="s">
        <v>21</v>
      </c>
      <c r="B13" s="49">
        <v>0.07663449</v>
      </c>
      <c r="C13" s="49">
        <v>0.1394476</v>
      </c>
      <c r="D13" s="49">
        <v>-0.08288994</v>
      </c>
      <c r="E13" s="49">
        <v>-0.1398917</v>
      </c>
      <c r="F13" s="49">
        <v>0.05270163</v>
      </c>
      <c r="G13" s="49">
        <v>-0.001880757</v>
      </c>
    </row>
    <row r="14" spans="1:7" ht="12.75">
      <c r="A14" t="s">
        <v>22</v>
      </c>
      <c r="B14" s="49">
        <v>0.04883098</v>
      </c>
      <c r="C14" s="49">
        <v>-0.05793559</v>
      </c>
      <c r="D14" s="49">
        <v>-0.05227902</v>
      </c>
      <c r="E14" s="49">
        <v>-0.02503701</v>
      </c>
      <c r="F14" s="49">
        <v>-0.07758843</v>
      </c>
      <c r="G14" s="49">
        <v>-0.03582236</v>
      </c>
    </row>
    <row r="15" spans="1:7" ht="12.75">
      <c r="A15" t="s">
        <v>23</v>
      </c>
      <c r="B15" s="49">
        <v>-0.3640997</v>
      </c>
      <c r="C15" s="49">
        <v>-0.1198012</v>
      </c>
      <c r="D15" s="49">
        <v>-0.07839874</v>
      </c>
      <c r="E15" s="49">
        <v>-0.1487303</v>
      </c>
      <c r="F15" s="49">
        <v>-0.3833826</v>
      </c>
      <c r="G15" s="49">
        <v>-0.1873742</v>
      </c>
    </row>
    <row r="16" spans="1:7" ht="12.75">
      <c r="A16" t="s">
        <v>24</v>
      </c>
      <c r="B16" s="49">
        <v>0.001362737</v>
      </c>
      <c r="C16" s="49">
        <v>-0.01888285</v>
      </c>
      <c r="D16" s="49">
        <v>-0.02226769</v>
      </c>
      <c r="E16" s="49">
        <v>-0.008533349</v>
      </c>
      <c r="F16" s="49">
        <v>-0.01909631</v>
      </c>
      <c r="G16" s="49">
        <v>-0.01430471</v>
      </c>
    </row>
    <row r="17" spans="1:7" ht="12.75">
      <c r="A17" t="s">
        <v>25</v>
      </c>
      <c r="B17" s="49">
        <v>-0.05330155</v>
      </c>
      <c r="C17" s="49">
        <v>-0.05347397</v>
      </c>
      <c r="D17" s="49">
        <v>-0.03940303</v>
      </c>
      <c r="E17" s="49">
        <v>-0.03688251</v>
      </c>
      <c r="F17" s="49">
        <v>-0.05974326</v>
      </c>
      <c r="G17" s="49">
        <v>-0.04690879</v>
      </c>
    </row>
    <row r="18" spans="1:7" ht="12.75">
      <c r="A18" t="s">
        <v>26</v>
      </c>
      <c r="B18" s="49">
        <v>-0.009033619</v>
      </c>
      <c r="C18" s="49">
        <v>0.007053142</v>
      </c>
      <c r="D18" s="49">
        <v>0.05893345</v>
      </c>
      <c r="E18" s="49">
        <v>0.06783028</v>
      </c>
      <c r="F18" s="49">
        <v>-0.02299887</v>
      </c>
      <c r="G18" s="49">
        <v>0.02781086</v>
      </c>
    </row>
    <row r="19" spans="1:7" ht="12.75">
      <c r="A19" t="s">
        <v>27</v>
      </c>
      <c r="B19" s="49">
        <v>-0.2192439</v>
      </c>
      <c r="C19" s="49">
        <v>-0.1854345</v>
      </c>
      <c r="D19" s="49">
        <v>-0.2044714</v>
      </c>
      <c r="E19" s="49">
        <v>-0.1961393</v>
      </c>
      <c r="F19" s="49">
        <v>-0.1542854</v>
      </c>
      <c r="G19" s="49">
        <v>-0.1933252</v>
      </c>
    </row>
    <row r="20" spans="1:7" ht="12.75">
      <c r="A20" t="s">
        <v>28</v>
      </c>
      <c r="B20" s="49">
        <v>-0.006711356</v>
      </c>
      <c r="C20" s="49">
        <v>0.0001048318</v>
      </c>
      <c r="D20" s="49">
        <v>0.001536082</v>
      </c>
      <c r="E20" s="49">
        <v>-0.003245986</v>
      </c>
      <c r="F20" s="49">
        <v>0.003289479</v>
      </c>
      <c r="G20" s="49">
        <v>-0.0009191084</v>
      </c>
    </row>
    <row r="21" spans="1:7" ht="12.75">
      <c r="A21" t="s">
        <v>29</v>
      </c>
      <c r="B21" s="49">
        <v>-89.19778</v>
      </c>
      <c r="C21" s="49">
        <v>57.91423</v>
      </c>
      <c r="D21" s="49">
        <v>32.57531</v>
      </c>
      <c r="E21" s="49">
        <v>-11.28863</v>
      </c>
      <c r="F21" s="49">
        <v>-45.84914</v>
      </c>
      <c r="G21" s="49">
        <v>0.01571559</v>
      </c>
    </row>
    <row r="22" spans="1:7" ht="12.75">
      <c r="A22" t="s">
        <v>30</v>
      </c>
      <c r="B22" s="49">
        <v>42.09509</v>
      </c>
      <c r="C22" s="49">
        <v>12.47222</v>
      </c>
      <c r="D22" s="49">
        <v>-6.467544</v>
      </c>
      <c r="E22" s="49">
        <v>-5.513692</v>
      </c>
      <c r="F22" s="49">
        <v>-46.05825</v>
      </c>
      <c r="G22" s="49">
        <v>0</v>
      </c>
    </row>
    <row r="23" spans="1:7" ht="12.75">
      <c r="A23" t="s">
        <v>31</v>
      </c>
      <c r="B23" s="49">
        <v>-1.03153</v>
      </c>
      <c r="C23" s="49">
        <v>-1.422484</v>
      </c>
      <c r="D23" s="49">
        <v>0.8068261</v>
      </c>
      <c r="E23" s="49">
        <v>0.8252804</v>
      </c>
      <c r="F23" s="49">
        <v>7.895911</v>
      </c>
      <c r="G23" s="49">
        <v>0.9550128</v>
      </c>
    </row>
    <row r="24" spans="1:7" ht="12.75">
      <c r="A24" t="s">
        <v>32</v>
      </c>
      <c r="B24" s="49">
        <v>-2.89818</v>
      </c>
      <c r="C24" s="49">
        <v>2.994676</v>
      </c>
      <c r="D24" s="49">
        <v>2.048217</v>
      </c>
      <c r="E24" s="49">
        <v>3.757115</v>
      </c>
      <c r="F24" s="49">
        <v>3.507821</v>
      </c>
      <c r="G24" s="49">
        <v>2.165566</v>
      </c>
    </row>
    <row r="25" spans="1:7" ht="12.75">
      <c r="A25" t="s">
        <v>33</v>
      </c>
      <c r="B25" s="49">
        <v>-0.9211617</v>
      </c>
      <c r="C25" s="49">
        <v>0.4581003</v>
      </c>
      <c r="D25" s="49">
        <v>-0.06768976</v>
      </c>
      <c r="E25" s="49">
        <v>0.1754586</v>
      </c>
      <c r="F25" s="49">
        <v>-0.6598773</v>
      </c>
      <c r="G25" s="49">
        <v>-0.08533431</v>
      </c>
    </row>
    <row r="26" spans="1:7" ht="12.75">
      <c r="A26" t="s">
        <v>34</v>
      </c>
      <c r="B26" s="49">
        <v>0.852271</v>
      </c>
      <c r="C26" s="49">
        <v>-0.1238239</v>
      </c>
      <c r="D26" s="49">
        <v>0.02294449</v>
      </c>
      <c r="E26" s="49">
        <v>0.6420008</v>
      </c>
      <c r="F26" s="49">
        <v>1.964796</v>
      </c>
      <c r="G26" s="49">
        <v>0.5158162</v>
      </c>
    </row>
    <row r="27" spans="1:7" ht="12.75">
      <c r="A27" t="s">
        <v>35</v>
      </c>
      <c r="B27" s="49">
        <v>-0.3883679</v>
      </c>
      <c r="C27" s="49">
        <v>-0.1073561</v>
      </c>
      <c r="D27" s="49">
        <v>-0.1416994</v>
      </c>
      <c r="E27" s="49">
        <v>-0.005438603</v>
      </c>
      <c r="F27" s="49">
        <v>0.05506078</v>
      </c>
      <c r="G27" s="49">
        <v>-0.110114</v>
      </c>
    </row>
    <row r="28" spans="1:7" ht="12.75">
      <c r="A28" t="s">
        <v>36</v>
      </c>
      <c r="B28" s="49">
        <v>-0.3340824</v>
      </c>
      <c r="C28" s="49">
        <v>0.4854335</v>
      </c>
      <c r="D28" s="49">
        <v>0.4756918</v>
      </c>
      <c r="E28" s="49">
        <v>0.4326174</v>
      </c>
      <c r="F28" s="49">
        <v>0.3781088</v>
      </c>
      <c r="G28" s="49">
        <v>0.337372</v>
      </c>
    </row>
    <row r="29" spans="1:7" ht="12.75">
      <c r="A29" t="s">
        <v>37</v>
      </c>
      <c r="B29" s="49">
        <v>-0.07051469</v>
      </c>
      <c r="C29" s="49">
        <v>0.1200996</v>
      </c>
      <c r="D29" s="49">
        <v>-0.04874171</v>
      </c>
      <c r="E29" s="49">
        <v>0.04753924</v>
      </c>
      <c r="F29" s="49">
        <v>0.1174593</v>
      </c>
      <c r="G29" s="49">
        <v>0.03408736</v>
      </c>
    </row>
    <row r="30" spans="1:7" ht="12.75">
      <c r="A30" t="s">
        <v>38</v>
      </c>
      <c r="B30" s="49">
        <v>0.1374289</v>
      </c>
      <c r="C30" s="49">
        <v>0.003445287</v>
      </c>
      <c r="D30" s="49">
        <v>-0.04317741</v>
      </c>
      <c r="E30" s="49">
        <v>-0.06495928</v>
      </c>
      <c r="F30" s="49">
        <v>0.290793</v>
      </c>
      <c r="G30" s="49">
        <v>0.03355427</v>
      </c>
    </row>
    <row r="31" spans="1:7" ht="12.75">
      <c r="A31" t="s">
        <v>39</v>
      </c>
      <c r="B31" s="49">
        <v>-0.07081803</v>
      </c>
      <c r="C31" s="49">
        <v>-0.008866068</v>
      </c>
      <c r="D31" s="49">
        <v>-0.05813305</v>
      </c>
      <c r="E31" s="49">
        <v>-0.01343692</v>
      </c>
      <c r="F31" s="49">
        <v>0.0288177</v>
      </c>
      <c r="G31" s="49">
        <v>-0.02575318</v>
      </c>
    </row>
    <row r="32" spans="1:7" ht="12.75">
      <c r="A32" t="s">
        <v>40</v>
      </c>
      <c r="B32" s="49">
        <v>0.002182695</v>
      </c>
      <c r="C32" s="49">
        <v>0.09180355</v>
      </c>
      <c r="D32" s="49">
        <v>0.09109148</v>
      </c>
      <c r="E32" s="49">
        <v>0.06541189</v>
      </c>
      <c r="F32" s="49">
        <v>0.03857329</v>
      </c>
      <c r="G32" s="49">
        <v>0.06519977</v>
      </c>
    </row>
    <row r="33" spans="1:7" ht="12.75">
      <c r="A33" t="s">
        <v>41</v>
      </c>
      <c r="B33" s="49">
        <v>0.1390886</v>
      </c>
      <c r="C33" s="49">
        <v>0.08204585</v>
      </c>
      <c r="D33" s="49">
        <v>0.1013509</v>
      </c>
      <c r="E33" s="49">
        <v>0.1154853</v>
      </c>
      <c r="F33" s="49">
        <v>0.09024155</v>
      </c>
      <c r="G33" s="49">
        <v>0.1040859</v>
      </c>
    </row>
    <row r="34" spans="1:7" ht="12.75">
      <c r="A34" t="s">
        <v>42</v>
      </c>
      <c r="B34" s="49">
        <v>-0.0009912737</v>
      </c>
      <c r="C34" s="49">
        <v>-0.002904056</v>
      </c>
      <c r="D34" s="49">
        <v>-0.00629501</v>
      </c>
      <c r="E34" s="49">
        <v>-0.001558317</v>
      </c>
      <c r="F34" s="49">
        <v>-0.02411643</v>
      </c>
      <c r="G34" s="49">
        <v>-0.005941809</v>
      </c>
    </row>
    <row r="35" spans="1:7" ht="12.75">
      <c r="A35" t="s">
        <v>43</v>
      </c>
      <c r="B35" s="49">
        <v>-0.009469445</v>
      </c>
      <c r="C35" s="49">
        <v>0.002062007</v>
      </c>
      <c r="D35" s="49">
        <v>-0.005393519</v>
      </c>
      <c r="E35" s="49">
        <v>-0.006109627</v>
      </c>
      <c r="F35" s="49">
        <v>0.006085054</v>
      </c>
      <c r="G35" s="49">
        <v>-0.002829317</v>
      </c>
    </row>
    <row r="36" spans="1:6" ht="12.75">
      <c r="A36" t="s">
        <v>44</v>
      </c>
      <c r="B36" s="49">
        <v>21.26465</v>
      </c>
      <c r="C36" s="49">
        <v>21.26465</v>
      </c>
      <c r="D36" s="49">
        <v>21.27075</v>
      </c>
      <c r="E36" s="49">
        <v>21.27075</v>
      </c>
      <c r="F36" s="49">
        <v>21.27991</v>
      </c>
    </row>
    <row r="37" spans="1:6" ht="12.75">
      <c r="A37" t="s">
        <v>45</v>
      </c>
      <c r="B37" s="49">
        <v>-0.01525879</v>
      </c>
      <c r="C37" s="49">
        <v>0.1739502</v>
      </c>
      <c r="D37" s="49">
        <v>0.2670288</v>
      </c>
      <c r="E37" s="49">
        <v>0.3184001</v>
      </c>
      <c r="F37" s="49">
        <v>0.3646851</v>
      </c>
    </row>
    <row r="38" spans="1:7" ht="12.75">
      <c r="A38" t="s">
        <v>55</v>
      </c>
      <c r="B38" s="49">
        <v>-0.0001979882</v>
      </c>
      <c r="C38" s="49">
        <v>-0.0001144142</v>
      </c>
      <c r="D38" s="49">
        <v>0.000105397</v>
      </c>
      <c r="E38" s="49">
        <v>0.0001979734</v>
      </c>
      <c r="F38" s="49">
        <v>-0.0001253896</v>
      </c>
      <c r="G38" s="49">
        <v>0.0003489939</v>
      </c>
    </row>
    <row r="39" spans="1:7" ht="12.75">
      <c r="A39" t="s">
        <v>56</v>
      </c>
      <c r="B39" s="49">
        <v>0.0001524697</v>
      </c>
      <c r="C39" s="49">
        <v>-9.831148E-05</v>
      </c>
      <c r="D39" s="49">
        <v>-5.530986E-05</v>
      </c>
      <c r="E39" s="49">
        <v>1.929983E-05</v>
      </c>
      <c r="F39" s="49">
        <v>7.736602E-05</v>
      </c>
      <c r="G39" s="49">
        <v>0.001102136</v>
      </c>
    </row>
    <row r="40" spans="2:5" ht="12.75">
      <c r="B40" t="s">
        <v>46</v>
      </c>
      <c r="C40">
        <v>-0.003755</v>
      </c>
      <c r="D40" t="s">
        <v>47</v>
      </c>
      <c r="E40">
        <v>3.11743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12.505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-0.00019798821759743856</v>
      </c>
      <c r="C50">
        <f>-0.017/(C7*C7+C22*C22)*(C21*C22+C6*C7)</f>
        <v>-0.00011441421125452604</v>
      </c>
      <c r="D50">
        <f>-0.017/(D7*D7+D22*D22)*(D21*D22+D6*D7)</f>
        <v>0.00010539696089599863</v>
      </c>
      <c r="E50">
        <f>-0.017/(E7*E7+E22*E22)*(E21*E22+E6*E7)</f>
        <v>0.00019797339866958733</v>
      </c>
      <c r="F50">
        <f>-0.017/(F7*F7+F22*F22)*(F21*F22+F6*F7)</f>
        <v>-0.00012538963432736145</v>
      </c>
      <c r="G50">
        <f>(B50*B$4+C50*C$4+D50*D$4+E50*E$4+F50*F$4)/SUM(B$4:F$4)</f>
        <v>2.2240090317082008E-08</v>
      </c>
    </row>
    <row r="51" spans="1:7" ht="12.75">
      <c r="A51" t="s">
        <v>59</v>
      </c>
      <c r="B51">
        <f>-0.017/(B7*B7+B22*B22)*(B21*B7-B6*B22)</f>
        <v>0.00015246965918387038</v>
      </c>
      <c r="C51">
        <f>-0.017/(C7*C7+C22*C22)*(C21*C7-C6*C22)</f>
        <v>-9.831149107861072E-05</v>
      </c>
      <c r="D51">
        <f>-0.017/(D7*D7+D22*D22)*(D21*D7-D6*D22)</f>
        <v>-5.5309861051793887E-05</v>
      </c>
      <c r="E51">
        <f>-0.017/(E7*E7+E22*E22)*(E21*E7-E6*E22)</f>
        <v>1.929982743444573E-05</v>
      </c>
      <c r="F51">
        <f>-0.017/(F7*F7+F22*F22)*(F21*F7-F6*F22)</f>
        <v>7.736601528747417E-05</v>
      </c>
      <c r="G51">
        <f>(B51*B$4+C51*C$4+D51*D$4+E51*E$4+F51*F$4)/SUM(B$4:F$4)</f>
        <v>9.893327421363116E-08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10000.013959014701</v>
      </c>
      <c r="C62">
        <f>C7+(2/0.017)*(C8*C50-C23*C51)</f>
        <v>9999.999398991502</v>
      </c>
      <c r="D62">
        <f>D7+(2/0.017)*(D8*D50-D23*D51)</f>
        <v>10000.041367097874</v>
      </c>
      <c r="E62">
        <f>E7+(2/0.017)*(E8*E50-E23*E51)</f>
        <v>10000.090633570731</v>
      </c>
      <c r="F62">
        <f>F7+(2/0.017)*(F8*F50-F23*F51)</f>
        <v>9999.969661423953</v>
      </c>
    </row>
    <row r="63" spans="1:6" ht="12.75">
      <c r="A63" t="s">
        <v>67</v>
      </c>
      <c r="B63">
        <f>B8+(3/0.017)*(B9*B50-B24*B51)</f>
        <v>0.3027651848662677</v>
      </c>
      <c r="C63">
        <f>C8+(3/0.017)*(C9*C50-C24*C51)</f>
        <v>-1.1443283909103414</v>
      </c>
      <c r="D63">
        <f>D8+(3/0.017)*(D9*D50-D24*D51)</f>
        <v>2.93643438840531</v>
      </c>
      <c r="E63">
        <f>E8+(3/0.017)*(E9*E50-E24*E51)</f>
        <v>3.955380748152915</v>
      </c>
      <c r="F63">
        <f>F8+(3/0.017)*(F9*F50-F24*F51)</f>
        <v>-2.8449690449799583</v>
      </c>
    </row>
    <row r="64" spans="1:6" ht="12.75">
      <c r="A64" t="s">
        <v>68</v>
      </c>
      <c r="B64">
        <f>B9+(4/0.017)*(B10*B50-B25*B51)</f>
        <v>-0.8750299759456902</v>
      </c>
      <c r="C64">
        <f>C9+(4/0.017)*(C10*C50-C25*C51)</f>
        <v>0.9240768209743486</v>
      </c>
      <c r="D64">
        <f>D9+(4/0.017)*(D10*D50-D25*D51)</f>
        <v>0.17425548210449066</v>
      </c>
      <c r="E64">
        <f>E9+(4/0.017)*(E10*E50-E25*E51)</f>
        <v>-0.1502458273920677</v>
      </c>
      <c r="F64">
        <f>F9+(4/0.017)*(F10*F50-F25*F51)</f>
        <v>-0.8036152353259542</v>
      </c>
    </row>
    <row r="65" spans="1:6" ht="12.75">
      <c r="A65" t="s">
        <v>69</v>
      </c>
      <c r="B65">
        <f>B10+(5/0.017)*(B11*B50-B26*B51)</f>
        <v>0.9774860792262519</v>
      </c>
      <c r="C65">
        <f>C10+(5/0.017)*(C11*C50-C26*C51)</f>
        <v>0.3057280015973962</v>
      </c>
      <c r="D65">
        <f>D10+(5/0.017)*(D11*D50-D26*D51)</f>
        <v>-0.8599294615750317</v>
      </c>
      <c r="E65">
        <f>E10+(5/0.017)*(E11*E50-E26*E51)</f>
        <v>-0.8508077086449326</v>
      </c>
      <c r="F65">
        <f>F10+(5/0.017)*(F11*F50-F26*F51)</f>
        <v>-0.7068857205493067</v>
      </c>
    </row>
    <row r="66" spans="1:6" ht="12.75">
      <c r="A66" t="s">
        <v>70</v>
      </c>
      <c r="B66">
        <f>B11+(6/0.017)*(B12*B50-B27*B51)</f>
        <v>4.012145318844385</v>
      </c>
      <c r="C66">
        <f>C11+(6/0.017)*(C12*C50-C27*C51)</f>
        <v>2.0848239844764644</v>
      </c>
      <c r="D66">
        <f>D11+(6/0.017)*(D12*D50-D27*D51)</f>
        <v>2.7500750369582514</v>
      </c>
      <c r="E66">
        <f>E11+(6/0.017)*(E12*E50-E27*E51)</f>
        <v>2.2116123567622505</v>
      </c>
      <c r="F66">
        <f>F11+(6/0.017)*(F12*F50-F27*F51)</f>
        <v>14.723878968390766</v>
      </c>
    </row>
    <row r="67" spans="1:6" ht="12.75">
      <c r="A67" t="s">
        <v>71</v>
      </c>
      <c r="B67">
        <f>B12+(7/0.017)*(B13*B50-B28*B51)</f>
        <v>-0.029237667347047934</v>
      </c>
      <c r="C67">
        <f>C12+(7/0.017)*(C13*C50-C28*C51)</f>
        <v>0.17030571342789438</v>
      </c>
      <c r="D67">
        <f>D12+(7/0.017)*(D13*D50-D28*D51)</f>
        <v>-0.018754436048448092</v>
      </c>
      <c r="E67">
        <f>E12+(7/0.017)*(E13*E50-E28*E51)</f>
        <v>0.30263883910478623</v>
      </c>
      <c r="F67">
        <f>F12+(7/0.017)*(F13*F50-F28*F51)</f>
        <v>-0.012561784953352407</v>
      </c>
    </row>
    <row r="68" spans="1:6" ht="12.75">
      <c r="A68" t="s">
        <v>72</v>
      </c>
      <c r="B68">
        <f>B13+(8/0.017)*(B14*B50-B29*B51)</f>
        <v>0.07714432155671534</v>
      </c>
      <c r="C68">
        <f>C13+(8/0.017)*(C14*C50-C29*C51)</f>
        <v>0.14812328262934604</v>
      </c>
      <c r="D68">
        <f>D13+(8/0.017)*(D14*D50-D29*D51)</f>
        <v>-0.08675156213371668</v>
      </c>
      <c r="E68">
        <f>E13+(8/0.017)*(E14*E50-E29*E51)</f>
        <v>-0.14265601110145373</v>
      </c>
      <c r="F68">
        <f>F13+(8/0.017)*(F14*F50-F29*F51)</f>
        <v>0.05300347793707203</v>
      </c>
    </row>
    <row r="69" spans="1:6" ht="12.75">
      <c r="A69" t="s">
        <v>73</v>
      </c>
      <c r="B69">
        <f>B14+(9/0.017)*(B15*B50-B30*B51)</f>
        <v>0.07590176928069006</v>
      </c>
      <c r="C69">
        <f>C14+(9/0.017)*(C15*C50-C30*C51)</f>
        <v>-0.05049964647249498</v>
      </c>
      <c r="D69">
        <f>D14+(9/0.017)*(D15*D50-D30*D51)</f>
        <v>-0.057917851137398065</v>
      </c>
      <c r="E69">
        <f>E14+(9/0.017)*(E15*E50-E30*E51)</f>
        <v>-0.039961625337466666</v>
      </c>
      <c r="F69">
        <f>F14+(9/0.017)*(F15*F50-F30*F51)</f>
        <v>-0.06404887852695039</v>
      </c>
    </row>
    <row r="70" spans="1:6" ht="12.75">
      <c r="A70" t="s">
        <v>74</v>
      </c>
      <c r="B70">
        <f>B15+(10/0.017)*(B16*B50-B31*B51)</f>
        <v>-0.3579068793950065</v>
      </c>
      <c r="C70">
        <f>C15+(10/0.017)*(C16*C50-C31*C51)</f>
        <v>-0.11904306469182166</v>
      </c>
      <c r="D70">
        <f>D15+(10/0.017)*(D16*D50-D31*D51)</f>
        <v>-0.08167066810011246</v>
      </c>
      <c r="E70">
        <f>E15+(10/0.017)*(E16*E50-E31*E51)</f>
        <v>-0.14957150345077252</v>
      </c>
      <c r="F70">
        <f>F15+(10/0.017)*(F16*F50-F31*F51)</f>
        <v>-0.3832855595828517</v>
      </c>
    </row>
    <row r="71" spans="1:6" ht="12.75">
      <c r="A71" t="s">
        <v>75</v>
      </c>
      <c r="B71">
        <f>B16+(11/0.017)*(B17*B50-B32*B51)</f>
        <v>0.007975862016836031</v>
      </c>
      <c r="C71">
        <f>C16+(11/0.017)*(C17*C50-C32*C51)</f>
        <v>-0.009084097890759542</v>
      </c>
      <c r="D71">
        <f>D16+(11/0.017)*(D17*D50-D32*D51)</f>
        <v>-0.02169485044783574</v>
      </c>
      <c r="E71">
        <f>E16+(11/0.017)*(E17*E50-E32*E51)</f>
        <v>-0.014074886323446226</v>
      </c>
      <c r="F71">
        <f>F16+(11/0.017)*(F17*F50-F32*F51)</f>
        <v>-0.016180065200467095</v>
      </c>
    </row>
    <row r="72" spans="1:6" ht="12.75">
      <c r="A72" t="s">
        <v>76</v>
      </c>
      <c r="B72">
        <f>B17+(12/0.017)*(B18*B50-B33*B51)</f>
        <v>-0.06700854386877458</v>
      </c>
      <c r="C72">
        <f>C17+(12/0.017)*(C18*C50-C33*C51)</f>
        <v>-0.048349920467165276</v>
      </c>
      <c r="D72">
        <f>D17+(12/0.017)*(D18*D50-D33*D51)</f>
        <v>-0.031061540078877257</v>
      </c>
      <c r="E72">
        <f>E17+(12/0.017)*(E18*E50-E33*E51)</f>
        <v>-0.02897680785663915</v>
      </c>
      <c r="F72">
        <f>F17+(12/0.017)*(F18*F50-F33*F51)</f>
        <v>-0.0626358312265573</v>
      </c>
    </row>
    <row r="73" spans="1:6" ht="12.75">
      <c r="A73" t="s">
        <v>77</v>
      </c>
      <c r="B73">
        <f>B18+(13/0.017)*(B19*B50-B34*B51)</f>
        <v>0.02427608840370611</v>
      </c>
      <c r="C73">
        <f>C18+(13/0.017)*(C19*C50-C34*C51)</f>
        <v>0.023059078456320062</v>
      </c>
      <c r="D73">
        <f>D18+(13/0.017)*(D19*D50-D34*D51)</f>
        <v>0.042187278022270194</v>
      </c>
      <c r="E73">
        <f>E18+(13/0.017)*(E19*E50-E34*E51)</f>
        <v>0.038159471082452184</v>
      </c>
      <c r="F73">
        <f>F18+(13/0.017)*(F19*F50-F34*F51)</f>
        <v>-0.0067782484857982425</v>
      </c>
    </row>
    <row r="74" spans="1:6" ht="12.75">
      <c r="A74" t="s">
        <v>78</v>
      </c>
      <c r="B74">
        <f>B19+(14/0.017)*(B20*B50-B35*B51)</f>
        <v>-0.21696060502971928</v>
      </c>
      <c r="C74">
        <f>C19+(14/0.017)*(C20*C50-C35*C51)</f>
        <v>-0.18527743257111623</v>
      </c>
      <c r="D74">
        <f>D19+(14/0.017)*(D20*D50-D35*D51)</f>
        <v>-0.20458374292751555</v>
      </c>
      <c r="E74">
        <f>E19+(14/0.017)*(E20*E50-E35*E51)</f>
        <v>-0.1965714092865477</v>
      </c>
      <c r="F74">
        <f>F19+(14/0.017)*(F20*F50-F35*F51)</f>
        <v>-0.15501277654683368</v>
      </c>
    </row>
    <row r="75" spans="1:6" ht="12.75">
      <c r="A75" t="s">
        <v>79</v>
      </c>
      <c r="B75" s="49">
        <f>B20</f>
        <v>-0.006711356</v>
      </c>
      <c r="C75" s="49">
        <f>C20</f>
        <v>0.0001048318</v>
      </c>
      <c r="D75" s="49">
        <f>D20</f>
        <v>0.001536082</v>
      </c>
      <c r="E75" s="49">
        <f>E20</f>
        <v>-0.003245986</v>
      </c>
      <c r="F75" s="49">
        <f>F20</f>
        <v>0.003289479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42.12261658828549</v>
      </c>
      <c r="C82">
        <f>C22+(2/0.017)*(C8*C51+C23*C50)</f>
        <v>12.504987910712419</v>
      </c>
      <c r="D82">
        <f>D22+(2/0.017)*(D8*D51+D23*D50)</f>
        <v>-6.476493026300845</v>
      </c>
      <c r="E82">
        <f>E22+(2/0.017)*(E8*E51+E23*E50)</f>
        <v>-5.485452135077005</v>
      </c>
      <c r="F82">
        <f>F22+(2/0.017)*(F8*F51+F23*F50)</f>
        <v>-46.20035193309491</v>
      </c>
    </row>
    <row r="83" spans="1:6" ht="12.75">
      <c r="A83" t="s">
        <v>82</v>
      </c>
      <c r="B83">
        <f>B23+(3/0.017)*(B9*B51+B24*B50)</f>
        <v>-0.9531390632281038</v>
      </c>
      <c r="C83">
        <f>C23+(3/0.017)*(C9*C51+C24*C50)</f>
        <v>-1.4989741668605023</v>
      </c>
      <c r="D83">
        <f>D23+(3/0.017)*(D9*D51+D24*D50)</f>
        <v>0.842983503960472</v>
      </c>
      <c r="E83">
        <f>E23+(3/0.017)*(E9*E51+E24*E50)</f>
        <v>0.9561864085942832</v>
      </c>
      <c r="F83">
        <f>F23+(3/0.017)*(F9*F51+F24*F50)</f>
        <v>7.807107802042239</v>
      </c>
    </row>
    <row r="84" spans="1:6" ht="12.75">
      <c r="A84" t="s">
        <v>83</v>
      </c>
      <c r="B84">
        <f>B24+(4/0.017)*(B10*B51+B25*B50)</f>
        <v>-2.81049699777351</v>
      </c>
      <c r="C84">
        <f>C24+(4/0.017)*(C10*C51+C25*C50)</f>
        <v>2.9735578090468167</v>
      </c>
      <c r="D84">
        <f>D24+(4/0.017)*(D10*D51+D25*D50)</f>
        <v>2.0588453499497192</v>
      </c>
      <c r="E84">
        <f>E24+(4/0.017)*(E10*E51+E25*E50)</f>
        <v>3.760862207505452</v>
      </c>
      <c r="F84">
        <f>F24+(4/0.017)*(F10*F51+F25*F50)</f>
        <v>3.525121367122731</v>
      </c>
    </row>
    <row r="85" spans="1:6" ht="12.75">
      <c r="A85" t="s">
        <v>84</v>
      </c>
      <c r="B85">
        <f>B25+(5/0.017)*(B11*B51+B26*B50)</f>
        <v>-0.7919452546041216</v>
      </c>
      <c r="C85">
        <f>C25+(5/0.017)*(C11*C51+C26*C50)</f>
        <v>0.4016928493574588</v>
      </c>
      <c r="D85">
        <f>D25+(5/0.017)*(D11*D51+D26*D50)</f>
        <v>-0.11177636539059112</v>
      </c>
      <c r="E85">
        <f>E25+(5/0.017)*(E11*E51+E26*E50)</f>
        <v>0.22526859062086765</v>
      </c>
      <c r="F85">
        <f>F25+(5/0.017)*(F11*F51+F26*F50)</f>
        <v>-0.39726357681543156</v>
      </c>
    </row>
    <row r="86" spans="1:6" ht="12.75">
      <c r="A86" t="s">
        <v>85</v>
      </c>
      <c r="B86">
        <f>B26+(6/0.017)*(B12*B51+B27*B50)</f>
        <v>0.8770436040933316</v>
      </c>
      <c r="C86">
        <f>C26+(6/0.017)*(C12*C51+C27*C50)</f>
        <v>-0.12494410059755691</v>
      </c>
      <c r="D86">
        <f>D26+(6/0.017)*(D12*D51+D27*D50)</f>
        <v>0.018180794614753294</v>
      </c>
      <c r="E86">
        <f>E26+(6/0.017)*(E12*E51+E27*E50)</f>
        <v>0.6437833724966564</v>
      </c>
      <c r="F86">
        <f>F26+(6/0.017)*(F12*F51+F27*F50)</f>
        <v>1.9624194717587577</v>
      </c>
    </row>
    <row r="87" spans="1:6" ht="12.75">
      <c r="A87" t="s">
        <v>86</v>
      </c>
      <c r="B87">
        <f>B27+(7/0.017)*(B13*B51+B28*B50)</f>
        <v>-0.35632074150876886</v>
      </c>
      <c r="C87">
        <f>C27+(7/0.017)*(C13*C51+C28*C50)</f>
        <v>-0.13587072044214726</v>
      </c>
      <c r="D87">
        <f>D27+(7/0.017)*(D13*D51+D28*D50)</f>
        <v>-0.11916718189706052</v>
      </c>
      <c r="E87">
        <f>E27+(7/0.017)*(E13*E51+E28*E50)</f>
        <v>0.028715982842624915</v>
      </c>
      <c r="F87">
        <f>F27+(7/0.017)*(F13*F51+F28*F50)</f>
        <v>0.037217529212357735</v>
      </c>
    </row>
    <row r="88" spans="1:6" ht="12.75">
      <c r="A88" t="s">
        <v>87</v>
      </c>
      <c r="B88">
        <f>B28+(8/0.017)*(B14*B51+B29*B50)</f>
        <v>-0.32400883733376457</v>
      </c>
      <c r="C88">
        <f>C28+(8/0.017)*(C14*C51+C29*C50)</f>
        <v>0.48164744505102824</v>
      </c>
      <c r="D88">
        <f>D28+(8/0.017)*(D14*D51+D29*D50)</f>
        <v>0.4746350081078823</v>
      </c>
      <c r="E88">
        <f>E28+(8/0.017)*(E14*E51+E29*E50)</f>
        <v>0.4368189505602328</v>
      </c>
      <c r="F88">
        <f>F28+(8/0.017)*(F14*F51+F29*F50)</f>
        <v>0.3683530887826546</v>
      </c>
    </row>
    <row r="89" spans="1:6" ht="12.75">
      <c r="A89" t="s">
        <v>88</v>
      </c>
      <c r="B89">
        <f>B29+(9/0.017)*(B15*B51+B30*B50)</f>
        <v>-0.11430946300752556</v>
      </c>
      <c r="C89">
        <f>C29+(9/0.017)*(C15*C51+C30*C50)</f>
        <v>0.12612623548783575</v>
      </c>
      <c r="D89">
        <f>D29+(9/0.017)*(D15*D51+D30*D50)</f>
        <v>-0.04885529231740724</v>
      </c>
      <c r="E89">
        <f>E29+(9/0.017)*(E15*E51+E30*E50)</f>
        <v>0.03921123370299858</v>
      </c>
      <c r="F89">
        <f>F29+(9/0.017)*(F15*F51+F30*F50)</f>
        <v>0.08245289363249575</v>
      </c>
    </row>
    <row r="90" spans="1:6" ht="12.75">
      <c r="A90" t="s">
        <v>89</v>
      </c>
      <c r="B90">
        <f>B30+(10/0.017)*(B16*B51+B31*B50)</f>
        <v>0.14579884798788775</v>
      </c>
      <c r="C90">
        <f>C30+(10/0.017)*(C16*C51+C31*C50)</f>
        <v>0.005133996009683964</v>
      </c>
      <c r="D90">
        <f>D30+(10/0.017)*(D16*D51+D31*D50)</f>
        <v>-0.04605707115162983</v>
      </c>
      <c r="E90">
        <f>E30+(10/0.017)*(E16*E51+E31*E50)</f>
        <v>-0.06662095346069956</v>
      </c>
      <c r="F90">
        <f>F30+(10/0.017)*(F16*F51+F31*F50)</f>
        <v>0.28779838454320594</v>
      </c>
    </row>
    <row r="91" spans="1:6" ht="12.75">
      <c r="A91" t="s">
        <v>90</v>
      </c>
      <c r="B91">
        <f>B31+(11/0.017)*(B17*B51+B32*B50)</f>
        <v>-0.0763562175062288</v>
      </c>
      <c r="C91">
        <f>C31+(11/0.017)*(C17*C51+C32*C50)</f>
        <v>-0.01226087831936753</v>
      </c>
      <c r="D91">
        <f>D31+(11/0.017)*(D17*D51+D32*D50)</f>
        <v>-0.050510605648928154</v>
      </c>
      <c r="E91">
        <f>E31+(11/0.017)*(E17*E51+E32*E50)</f>
        <v>-0.005518221818713429</v>
      </c>
      <c r="F91">
        <f>F31+(11/0.017)*(F17*F51+F32*F50)</f>
        <v>0.02269730731539677</v>
      </c>
    </row>
    <row r="92" spans="1:6" ht="12.75">
      <c r="A92" t="s">
        <v>91</v>
      </c>
      <c r="B92">
        <f>B32+(12/0.017)*(B18*B51+B33*B50)</f>
        <v>-0.018228074514529437</v>
      </c>
      <c r="C92">
        <f>C32+(12/0.017)*(C18*C51+C33*C50)</f>
        <v>0.08468782097322376</v>
      </c>
      <c r="D92">
        <f>D32+(12/0.017)*(D18*D51+D33*D50)</f>
        <v>0.09633087476230924</v>
      </c>
      <c r="E92">
        <f>E32+(12/0.017)*(E18*E51+E33*E50)</f>
        <v>0.0824745700255579</v>
      </c>
      <c r="F92">
        <f>F32+(12/0.017)*(F18*F51+F33*F50)</f>
        <v>0.029329982317424286</v>
      </c>
    </row>
    <row r="93" spans="1:6" ht="12.75">
      <c r="A93" t="s">
        <v>92</v>
      </c>
      <c r="B93">
        <f>B33+(13/0.017)*(B19*B51+B34*B50)</f>
        <v>0.11367606067201952</v>
      </c>
      <c r="C93">
        <f>C33+(13/0.017)*(C19*C51+C34*C50)</f>
        <v>0.09624078512342606</v>
      </c>
      <c r="D93">
        <f>D33+(13/0.017)*(D19*D51+D34*D50)</f>
        <v>0.10949181337666623</v>
      </c>
      <c r="E93">
        <f>E33+(13/0.017)*(E19*E51+E34*E50)</f>
        <v>0.11235462473967656</v>
      </c>
      <c r="F93">
        <f>F33+(13/0.017)*(F19*F51+F34*F50)</f>
        <v>0.08342611167125386</v>
      </c>
    </row>
    <row r="94" spans="1:6" ht="12.75">
      <c r="A94" t="s">
        <v>93</v>
      </c>
      <c r="B94">
        <f>B34+(14/0.017)*(B20*B51+B35*B50)</f>
        <v>-0.0002899886851250035</v>
      </c>
      <c r="C94">
        <f>C34+(14/0.017)*(C20*C51+C35*C50)</f>
        <v>-0.003106832885357337</v>
      </c>
      <c r="D94">
        <f>D34+(14/0.017)*(D20*D51+D35*D50)</f>
        <v>-0.00683312140609799</v>
      </c>
      <c r="E94">
        <f>E34+(14/0.017)*(E20*E51+E35*E50)</f>
        <v>-0.0026060033694278485</v>
      </c>
      <c r="F94">
        <f>F34+(14/0.017)*(F20*F51+F35*F50)</f>
        <v>-0.024535201963910937</v>
      </c>
    </row>
    <row r="95" spans="1:6" ht="12.75">
      <c r="A95" t="s">
        <v>94</v>
      </c>
      <c r="B95" s="49">
        <f>B35</f>
        <v>-0.009469445</v>
      </c>
      <c r="C95" s="49">
        <f>C35</f>
        <v>0.002062007</v>
      </c>
      <c r="D95" s="49">
        <f>D35</f>
        <v>-0.005393519</v>
      </c>
      <c r="E95" s="49">
        <f>E35</f>
        <v>-0.006109627</v>
      </c>
      <c r="F95" s="49">
        <f>F35</f>
        <v>0.006085054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0.302764762236491</v>
      </c>
      <c r="C103">
        <f>C63*10000/C62</f>
        <v>-1.1443284596854544</v>
      </c>
      <c r="D103">
        <f>D63*10000/D62</f>
        <v>2.9364222412786845</v>
      </c>
      <c r="E103">
        <f>E63*10000/E62</f>
        <v>3.9553448994497438</v>
      </c>
      <c r="F103">
        <f>F63*10000/F62</f>
        <v>-2.8449776762371166</v>
      </c>
      <c r="G103">
        <f>AVERAGE(C103:E103)</f>
        <v>1.9158128936809913</v>
      </c>
      <c r="H103">
        <f>STDEV(C103:E103)</f>
        <v>2.6986848042650626</v>
      </c>
      <c r="I103">
        <f>(B103*B4+C103*C4+D103*D4+E103*E4+F103*F4)/SUM(B4:F4)</f>
        <v>1.0463272995998691</v>
      </c>
      <c r="K103">
        <f>(LN(H103)+LN(H123))/2-LN(K114*K115^3)</f>
        <v>-3.218971239698157</v>
      </c>
    </row>
    <row r="104" spans="1:11" ht="12.75">
      <c r="A104" t="s">
        <v>68</v>
      </c>
      <c r="B104">
        <f>B64*10000/B62</f>
        <v>-0.8750287544917654</v>
      </c>
      <c r="C104">
        <f>C64*10000/C62</f>
        <v>0.9240768765121542</v>
      </c>
      <c r="D104">
        <f>D64*10000/D62</f>
        <v>0.17425476126311423</v>
      </c>
      <c r="E104">
        <f>E64*10000/E62</f>
        <v>-0.15024446567282707</v>
      </c>
      <c r="F104">
        <f>F64*10000/F62</f>
        <v>-0.803617673387544</v>
      </c>
      <c r="G104">
        <f>AVERAGE(C104:E104)</f>
        <v>0.3160290573674805</v>
      </c>
      <c r="H104">
        <f>STDEV(C104:E104)</f>
        <v>0.5510141103868859</v>
      </c>
      <c r="I104">
        <f>(B104*B4+C104*C4+D104*D4+E104*E4+F104*F4)/SUM(B4:F4)</f>
        <v>-0.00591685406057701</v>
      </c>
      <c r="K104">
        <f>(LN(H104)+LN(H124))/2-LN(K114*K115^4)</f>
        <v>-3.665442388281139</v>
      </c>
    </row>
    <row r="105" spans="1:11" ht="12.75">
      <c r="A105" t="s">
        <v>69</v>
      </c>
      <c r="B105">
        <f>B65*10000/B62</f>
        <v>0.9774847147539014</v>
      </c>
      <c r="C105">
        <f>C65*10000/C62</f>
        <v>0.30572801997191</v>
      </c>
      <c r="D105">
        <f>D65*10000/D62</f>
        <v>-0.8599259043111269</v>
      </c>
      <c r="E105">
        <f>E65*10000/E62</f>
        <v>-0.8507999975407571</v>
      </c>
      <c r="F105">
        <f>F65*10000/F62</f>
        <v>-0.706887865146432</v>
      </c>
      <c r="G105">
        <f>AVERAGE(C105:E105)</f>
        <v>-0.46833262729332464</v>
      </c>
      <c r="H105">
        <f>STDEV(C105:E105)</f>
        <v>0.6703717138849915</v>
      </c>
      <c r="I105">
        <f>(B105*B4+C105*C4+D105*D4+E105*E4+F105*F4)/SUM(B4:F4)</f>
        <v>-0.29068947875987267</v>
      </c>
      <c r="K105">
        <f>(LN(H105)+LN(H125))/2-LN(K114*K115^5)</f>
        <v>-3.5677190717416334</v>
      </c>
    </row>
    <row r="106" spans="1:11" ht="12.75">
      <c r="A106" t="s">
        <v>70</v>
      </c>
      <c r="B106">
        <f>B66*10000/B62</f>
        <v>4.012139718292654</v>
      </c>
      <c r="C106">
        <f>C66*10000/C62</f>
        <v>2.0848241097761653</v>
      </c>
      <c r="D106">
        <f>D66*10000/D62</f>
        <v>2.75006366074299</v>
      </c>
      <c r="E106">
        <f>E66*10000/E62</f>
        <v>2.211592312311424</v>
      </c>
      <c r="F106">
        <f>F66*10000/F62</f>
        <v>14.72392363867847</v>
      </c>
      <c r="G106">
        <f>AVERAGE(C106:E106)</f>
        <v>2.3488266942768594</v>
      </c>
      <c r="H106">
        <f>STDEV(C106:E106)</f>
        <v>0.35321505027067196</v>
      </c>
      <c r="I106">
        <f>(B106*B4+C106*C4+D106*D4+E106*E4+F106*F4)/SUM(B4:F4)</f>
        <v>4.241830380367936</v>
      </c>
      <c r="K106">
        <f>(LN(H106)+LN(H126))/2-LN(K114*K115^6)</f>
        <v>-3.072194604028528</v>
      </c>
    </row>
    <row r="107" spans="1:11" ht="12.75">
      <c r="A107" t="s">
        <v>71</v>
      </c>
      <c r="B107">
        <f>B67*10000/B62</f>
        <v>-0.02923762653420207</v>
      </c>
      <c r="C107">
        <f>C67*10000/C62</f>
        <v>0.1703057236634131</v>
      </c>
      <c r="D107">
        <f>D67*10000/D62</f>
        <v>-0.018754358467109867</v>
      </c>
      <c r="E107">
        <f>E67*10000/E62</f>
        <v>0.3026360962057831</v>
      </c>
      <c r="F107">
        <f>F67*10000/F62</f>
        <v>-0.01256182306413484</v>
      </c>
      <c r="G107">
        <f>AVERAGE(C107:E107)</f>
        <v>0.1513958204673621</v>
      </c>
      <c r="H107">
        <f>STDEV(C107:E107)</f>
        <v>0.1615275345502284</v>
      </c>
      <c r="I107">
        <f>(B107*B4+C107*C4+D107*D4+E107*E4+F107*F4)/SUM(B4:F4)</f>
        <v>0.10335540453475188</v>
      </c>
      <c r="K107">
        <f>(LN(H107)+LN(H127))/2-LN(K114*K115^7)</f>
        <v>-3.6255565731267767</v>
      </c>
    </row>
    <row r="108" spans="1:9" ht="12.75">
      <c r="A108" t="s">
        <v>72</v>
      </c>
      <c r="B108">
        <f>B68*10000/B62</f>
        <v>0.0771442138709938</v>
      </c>
      <c r="C108">
        <f>C68*10000/C62</f>
        <v>0.14812329153168174</v>
      </c>
      <c r="D108">
        <f>D68*10000/D62</f>
        <v>-0.08675120326916505</v>
      </c>
      <c r="E108">
        <f>E68*10000/E62</f>
        <v>-0.1426547181708048</v>
      </c>
      <c r="F108">
        <f>F68*10000/F62</f>
        <v>0.05300363874256451</v>
      </c>
      <c r="G108">
        <f>AVERAGE(C108:E108)</f>
        <v>-0.027094209969429368</v>
      </c>
      <c r="H108">
        <f>STDEV(C108:E108)</f>
        <v>0.15429575615942379</v>
      </c>
      <c r="I108">
        <f>(B108*B4+C108*C4+D108*D4+E108*E4+F108*F4)/SUM(B4:F4)</f>
        <v>-0.001287556060794342</v>
      </c>
    </row>
    <row r="109" spans="1:9" ht="12.75">
      <c r="A109" t="s">
        <v>73</v>
      </c>
      <c r="B109">
        <f>B69*10000/B62</f>
        <v>0.07590166332944664</v>
      </c>
      <c r="C109">
        <f>C69*10000/C62</f>
        <v>-0.05049964950756683</v>
      </c>
      <c r="D109">
        <f>D69*10000/D62</f>
        <v>-0.05791761154904751</v>
      </c>
      <c r="E109">
        <f>E69*10000/E62</f>
        <v>-0.03996126315426961</v>
      </c>
      <c r="F109">
        <f>F69*10000/F62</f>
        <v>-0.0640490728427171</v>
      </c>
      <c r="G109">
        <f>AVERAGE(C109:E109)</f>
        <v>-0.049459508070294644</v>
      </c>
      <c r="H109">
        <f>STDEV(C109:E109)</f>
        <v>0.009023249557438237</v>
      </c>
      <c r="I109">
        <f>(B109*B4+C109*C4+D109*D4+E109*E4+F109*F4)/SUM(B4:F4)</f>
        <v>-0.03324910617976754</v>
      </c>
    </row>
    <row r="110" spans="1:11" ht="12.75">
      <c r="A110" t="s">
        <v>74</v>
      </c>
      <c r="B110">
        <f>B70*10000/B62</f>
        <v>-0.3579063797929648</v>
      </c>
      <c r="C110">
        <f>C70*10000/C62</f>
        <v>-0.11904307184641144</v>
      </c>
      <c r="D110">
        <f>D70*10000/D62</f>
        <v>-0.08167033025365796</v>
      </c>
      <c r="E110">
        <f>E70*10000/E62</f>
        <v>-0.14957014784311515</v>
      </c>
      <c r="F110">
        <f>F70*10000/F62</f>
        <v>-0.3832867224201893</v>
      </c>
      <c r="G110">
        <f>AVERAGE(C110:E110)</f>
        <v>-0.11676118331439485</v>
      </c>
      <c r="H110">
        <f>STDEV(C110:E110)</f>
        <v>0.03400737520928072</v>
      </c>
      <c r="I110">
        <f>(B110*B4+C110*C4+D110*D4+E110*E4+F110*F4)/SUM(B4:F4)</f>
        <v>-0.18727405233912997</v>
      </c>
      <c r="K110">
        <f>EXP(AVERAGE(K103:K107))</f>
        <v>0.032387692956187944</v>
      </c>
    </row>
    <row r="111" spans="1:9" ht="12.75">
      <c r="A111" t="s">
        <v>75</v>
      </c>
      <c r="B111">
        <f>B71*10000/B62</f>
        <v>0.007975850883334058</v>
      </c>
      <c r="C111">
        <f>C71*10000/C62</f>
        <v>-0.009084098436721578</v>
      </c>
      <c r="D111">
        <f>D71*10000/D62</f>
        <v>-0.021694760702906803</v>
      </c>
      <c r="E111">
        <f>E71*10000/E62</f>
        <v>-0.014074758758881877</v>
      </c>
      <c r="F111">
        <f>F71*10000/F62</f>
        <v>-0.016180114288629876</v>
      </c>
      <c r="G111">
        <f>AVERAGE(C111:E111)</f>
        <v>-0.014951205966170085</v>
      </c>
      <c r="H111">
        <f>STDEV(C111:E111)</f>
        <v>0.006350851949015925</v>
      </c>
      <c r="I111">
        <f>(B111*B4+C111*C4+D111*D4+E111*E4+F111*F4)/SUM(B4:F4)</f>
        <v>-0.011793637660277141</v>
      </c>
    </row>
    <row r="112" spans="1:9" ht="12.75">
      <c r="A112" t="s">
        <v>76</v>
      </c>
      <c r="B112">
        <f>B72*10000/B62</f>
        <v>-0.06700845033158026</v>
      </c>
      <c r="C112">
        <f>C72*10000/C62</f>
        <v>-0.04834992337303676</v>
      </c>
      <c r="D112">
        <f>D72*10000/D62</f>
        <v>-0.03106141158683193</v>
      </c>
      <c r="E112">
        <f>E72*10000/E62</f>
        <v>-0.028976545231862966</v>
      </c>
      <c r="F112">
        <f>F72*10000/F62</f>
        <v>-0.06263602125532672</v>
      </c>
      <c r="G112">
        <f>AVERAGE(C112:E112)</f>
        <v>-0.03612929339724388</v>
      </c>
      <c r="H112">
        <f>STDEV(C112:E112)</f>
        <v>0.010634590480289112</v>
      </c>
      <c r="I112">
        <f>(B112*B4+C112*C4+D112*D4+E112*E4+F112*F4)/SUM(B4:F4)</f>
        <v>-0.0441417907192532</v>
      </c>
    </row>
    <row r="113" spans="1:9" ht="12.75">
      <c r="A113" t="s">
        <v>77</v>
      </c>
      <c r="B113">
        <f>B73*10000/B62</f>
        <v>0.024276054516725924</v>
      </c>
      <c r="C113">
        <f>C73*10000/C62</f>
        <v>0.02305907984219036</v>
      </c>
      <c r="D113">
        <f>D73*10000/D62</f>
        <v>0.04218710350646621</v>
      </c>
      <c r="E113">
        <f>E73*10000/E62</f>
        <v>0.0381591252326746</v>
      </c>
      <c r="F113">
        <f>F73*10000/F62</f>
        <v>-0.006778269050101347</v>
      </c>
      <c r="G113">
        <f>AVERAGE(C113:E113)</f>
        <v>0.03446843619377706</v>
      </c>
      <c r="H113">
        <f>STDEV(C113:E113)</f>
        <v>0.01008395812722627</v>
      </c>
      <c r="I113">
        <f>(B113*B4+C113*C4+D113*D4+E113*E4+F113*F4)/SUM(B4:F4)</f>
        <v>0.027484308280662416</v>
      </c>
    </row>
    <row r="114" spans="1:11" ht="12.75">
      <c r="A114" t="s">
        <v>78</v>
      </c>
      <c r="B114">
        <f>B74*10000/B62</f>
        <v>-0.2169603021745145</v>
      </c>
      <c r="C114">
        <f>C74*10000/C62</f>
        <v>-0.18527744370644803</v>
      </c>
      <c r="D114">
        <f>D74*10000/D62</f>
        <v>-0.20458289662744472</v>
      </c>
      <c r="E114">
        <f>E74*10000/E62</f>
        <v>-0.1965696277058221</v>
      </c>
      <c r="F114">
        <f>F74*10000/F62</f>
        <v>-0.1550132468349514</v>
      </c>
      <c r="G114">
        <f>AVERAGE(C114:E114)</f>
        <v>-0.19547665601323827</v>
      </c>
      <c r="H114">
        <f>STDEV(C114:E114)</f>
        <v>0.009699024098423145</v>
      </c>
      <c r="I114">
        <f>(B114*B4+C114*C4+D114*D4+E114*E4+F114*F4)/SUM(B4:F4)</f>
        <v>-0.1931851424828203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-0.00671134663162137</v>
      </c>
      <c r="C115">
        <f>C75*10000/C62</f>
        <v>0.00010483180630048066</v>
      </c>
      <c r="D115">
        <f>D75*10000/D62</f>
        <v>0.0015360756457008422</v>
      </c>
      <c r="E115">
        <f>E75*10000/E62</f>
        <v>-0.003245956580736465</v>
      </c>
      <c r="F115">
        <f>F75*10000/F62</f>
        <v>0.003289488979841157</v>
      </c>
      <c r="G115">
        <f>AVERAGE(C115:E115)</f>
        <v>-0.0005350163762450473</v>
      </c>
      <c r="H115">
        <f>STDEV(C115:E115)</f>
        <v>0.002454386344119717</v>
      </c>
      <c r="I115">
        <f>(B115*B4+C115*C4+D115*D4+E115*E4+F115*F4)/SUM(B4:F4)</f>
        <v>-0.0009191191814443823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42.122557789345144</v>
      </c>
      <c r="C122">
        <f>C82*10000/C62</f>
        <v>12.504988662272863</v>
      </c>
      <c r="D122">
        <f>D82*10000/D62</f>
        <v>-6.476466235039583</v>
      </c>
      <c r="E122">
        <f>E82*10000/E62</f>
        <v>-5.485402418916193</v>
      </c>
      <c r="F122">
        <f>F82*10000/F62</f>
        <v>-46.2004920988092</v>
      </c>
      <c r="G122">
        <f>AVERAGE(C122:E122)</f>
        <v>0.1810400027723625</v>
      </c>
      <c r="H122">
        <f>STDEV(C122:E122)</f>
        <v>10.68434999395894</v>
      </c>
      <c r="I122">
        <f>(B122*B4+C122*C4+D122*D4+E122*E4+F122*F4)/SUM(B4:F4)</f>
        <v>0.06506564470973655</v>
      </c>
    </row>
    <row r="123" spans="1:9" ht="12.75">
      <c r="A123" t="s">
        <v>82</v>
      </c>
      <c r="B123">
        <f>B83*10000/B62</f>
        <v>-0.9531377327417415</v>
      </c>
      <c r="C123">
        <f>C83*10000/C62</f>
        <v>-1.498974256950129</v>
      </c>
      <c r="D123">
        <f>D83*10000/D62</f>
        <v>0.8429800167967858</v>
      </c>
      <c r="E123">
        <f>E83*10000/E62</f>
        <v>0.9561777424139783</v>
      </c>
      <c r="F123">
        <f>F83*10000/F62</f>
        <v>7.807131487767474</v>
      </c>
      <c r="G123">
        <f>AVERAGE(C123:E123)</f>
        <v>0.10006116742021172</v>
      </c>
      <c r="H123">
        <f>STDEV(C123:E123)</f>
        <v>1.3859614524093564</v>
      </c>
      <c r="I123">
        <f>(B123*B4+C123*C4+D123*D4+E123*E4+F123*F4)/SUM(B4:F4)</f>
        <v>0.9762885780585058</v>
      </c>
    </row>
    <row r="124" spans="1:9" ht="12.75">
      <c r="A124" t="s">
        <v>83</v>
      </c>
      <c r="B124">
        <f>B84*10000/B62</f>
        <v>-2.8104930746020957</v>
      </c>
      <c r="C124">
        <f>C84*10000/C62</f>
        <v>2.9735579877601785</v>
      </c>
      <c r="D124">
        <f>D84*10000/D62</f>
        <v>2.0588368331392406</v>
      </c>
      <c r="E124">
        <f>E84*10000/E62</f>
        <v>3.7608281217772936</v>
      </c>
      <c r="F124">
        <f>F84*10000/F62</f>
        <v>3.525132061871444</v>
      </c>
      <c r="G124">
        <f>AVERAGE(C124:E124)</f>
        <v>2.931074314225571</v>
      </c>
      <c r="H124">
        <f>STDEV(C124:E124)</f>
        <v>0.8517906042788322</v>
      </c>
      <c r="I124">
        <f>(B124*B4+C124*C4+D124*D4+E124*E4+F124*F4)/SUM(B4:F4)</f>
        <v>2.178815967083308</v>
      </c>
    </row>
    <row r="125" spans="1:9" ht="12.75">
      <c r="A125" t="s">
        <v>84</v>
      </c>
      <c r="B125">
        <f>B85*10000/B62</f>
        <v>-0.7919441491281196</v>
      </c>
      <c r="C125">
        <f>C85*10000/C62</f>
        <v>0.40169287349954186</v>
      </c>
      <c r="D125">
        <f>D85*10000/D62</f>
        <v>-0.11177590300611917</v>
      </c>
      <c r="E125">
        <f>E85*10000/E62</f>
        <v>0.2252665489496979</v>
      </c>
      <c r="F125">
        <f>F85*10000/F62</f>
        <v>-0.3972647820602117</v>
      </c>
      <c r="G125">
        <f>AVERAGE(C125:E125)</f>
        <v>0.17172783981437353</v>
      </c>
      <c r="H125">
        <f>STDEV(C125:E125)</f>
        <v>0.2608876025100901</v>
      </c>
      <c r="I125">
        <f>(B125*B4+C125*C4+D125*D4+E125*E4+F125*F4)/SUM(B4:F4)</f>
        <v>-0.04378334033995747</v>
      </c>
    </row>
    <row r="126" spans="1:9" ht="12.75">
      <c r="A126" t="s">
        <v>85</v>
      </c>
      <c r="B126">
        <f>B86*10000/B62</f>
        <v>0.8770423798285844</v>
      </c>
      <c r="C126">
        <f>C86*10000/C62</f>
        <v>-0.124944108106804</v>
      </c>
      <c r="D126">
        <f>D86*10000/D62</f>
        <v>0.018180719406393382</v>
      </c>
      <c r="E126">
        <f>E86*10000/E62</f>
        <v>0.6437775377109565</v>
      </c>
      <c r="F126">
        <f>F86*10000/F62</f>
        <v>1.9624254254780584</v>
      </c>
      <c r="G126">
        <f>AVERAGE(C126:E126)</f>
        <v>0.17900471633684864</v>
      </c>
      <c r="H126">
        <f>STDEV(C126:E126)</f>
        <v>0.4088172093719966</v>
      </c>
      <c r="I126">
        <f>(B126*B4+C126*C4+D126*D4+E126*E4+F126*F4)/SUM(B4:F4)</f>
        <v>0.5181955421009474</v>
      </c>
    </row>
    <row r="127" spans="1:9" ht="12.75">
      <c r="A127" t="s">
        <v>86</v>
      </c>
      <c r="B127">
        <f>B87*10000/B62</f>
        <v>-0.3563202441208163</v>
      </c>
      <c r="C127">
        <f>C87*10000/C62</f>
        <v>-0.13587072860809352</v>
      </c>
      <c r="D127">
        <f>D87*10000/D62</f>
        <v>-0.11916668893905207</v>
      </c>
      <c r="E127">
        <f>E87*10000/E62</f>
        <v>0.028715722581777542</v>
      </c>
      <c r="F127">
        <f>F87*10000/F62</f>
        <v>0.03721764212538432</v>
      </c>
      <c r="G127">
        <f>AVERAGE(C127:E127)</f>
        <v>-0.07544056498845601</v>
      </c>
      <c r="H127">
        <f>STDEV(C127:E127)</f>
        <v>0.0905878326025417</v>
      </c>
      <c r="I127">
        <f>(B127*B4+C127*C4+D127*D4+E127*E4+F127*F4)/SUM(B4:F4)</f>
        <v>-0.10108476453571368</v>
      </c>
    </row>
    <row r="128" spans="1:9" ht="12.75">
      <c r="A128" t="s">
        <v>87</v>
      </c>
      <c r="B128">
        <f>B88*10000/B62</f>
        <v>-0.3240083850499836</v>
      </c>
      <c r="C128">
        <f>C88*10000/C62</f>
        <v>0.48164747399845076</v>
      </c>
      <c r="D128">
        <f>D88*10000/D62</f>
        <v>0.47463304468872086</v>
      </c>
      <c r="E128">
        <f>E88*10000/E62</f>
        <v>0.43681499154998943</v>
      </c>
      <c r="F128">
        <f>F88*10000/F62</f>
        <v>0.36835420631686466</v>
      </c>
      <c r="G128">
        <f>AVERAGE(C128:E128)</f>
        <v>0.4643651700790537</v>
      </c>
      <c r="H128">
        <f>STDEV(C128:E128)</f>
        <v>0.02411555115216597</v>
      </c>
      <c r="I128">
        <f>(B128*B4+C128*C4+D128*D4+E128*E4+F128*F4)/SUM(B4:F4)</f>
        <v>0.33735732624831416</v>
      </c>
    </row>
    <row r="129" spans="1:9" ht="12.75">
      <c r="A129" t="s">
        <v>88</v>
      </c>
      <c r="B129">
        <f>B89*10000/B62</f>
        <v>-0.11430930344300085</v>
      </c>
      <c r="C129">
        <f>C89*10000/C62</f>
        <v>0.12612624306813014</v>
      </c>
      <c r="D129">
        <f>D89*10000/D62</f>
        <v>-0.04885509021807737</v>
      </c>
      <c r="E129">
        <f>E89*10000/E62</f>
        <v>0.03921087832080721</v>
      </c>
      <c r="F129">
        <f>F89*10000/F62</f>
        <v>0.08245314378359304</v>
      </c>
      <c r="G129">
        <f>AVERAGE(C129:E129)</f>
        <v>0.03882734372361999</v>
      </c>
      <c r="H129">
        <f>STDEV(C129:E129)</f>
        <v>0.08749129713145838</v>
      </c>
      <c r="I129">
        <f>(B129*B4+C129*C4+D129*D4+E129*E4+F129*F4)/SUM(B4:F4)</f>
        <v>0.02248200031647972</v>
      </c>
    </row>
    <row r="130" spans="1:9" ht="12.75">
      <c r="A130" t="s">
        <v>89</v>
      </c>
      <c r="B130">
        <f>B90*10000/B62</f>
        <v>0.1457986444673456</v>
      </c>
      <c r="C130">
        <f>C90*10000/C62</f>
        <v>0.005133996318241505</v>
      </c>
      <c r="D130">
        <f>D90*10000/D62</f>
        <v>-0.046056880627680964</v>
      </c>
      <c r="E130">
        <f>E90*10000/E62</f>
        <v>-0.06662034965668229</v>
      </c>
      <c r="F130">
        <f>F90*10000/F62</f>
        <v>0.2877992576851725</v>
      </c>
      <c r="G130">
        <f>AVERAGE(C130:E130)</f>
        <v>-0.035847744655373916</v>
      </c>
      <c r="H130">
        <f>STDEV(C130:E130)</f>
        <v>0.036950526174170446</v>
      </c>
      <c r="I130">
        <f>(B130*B4+C130*C4+D130*D4+E130*E4+F130*F4)/SUM(B4:F4)</f>
        <v>0.03367397408652957</v>
      </c>
    </row>
    <row r="131" spans="1:9" ht="12.75">
      <c r="A131" t="s">
        <v>90</v>
      </c>
      <c r="B131">
        <f>B91*10000/B62</f>
        <v>-0.07635611092062132</v>
      </c>
      <c r="C131">
        <f>C91*10000/C62</f>
        <v>-0.01226087905625678</v>
      </c>
      <c r="D131">
        <f>D91*10000/D62</f>
        <v>-0.05051039670207575</v>
      </c>
      <c r="E131">
        <f>E91*10000/E62</f>
        <v>-0.005518171805551964</v>
      </c>
      <c r="F131">
        <f>F91*10000/F62</f>
        <v>0.022697376176004088</v>
      </c>
      <c r="G131">
        <f>AVERAGE(C131:E131)</f>
        <v>-0.022763149187961493</v>
      </c>
      <c r="H131">
        <f>STDEV(C131:E131)</f>
        <v>0.024265167086264142</v>
      </c>
      <c r="I131">
        <f>(B131*B4+C131*C4+D131*D4+E131*E4+F131*F4)/SUM(B4:F4)</f>
        <v>-0.02445409743276571</v>
      </c>
    </row>
    <row r="132" spans="1:9" ht="12.75">
      <c r="A132" t="s">
        <v>91</v>
      </c>
      <c r="B132">
        <f>B92*10000/B62</f>
        <v>-0.018228049069968943</v>
      </c>
      <c r="C132">
        <f>C92*10000/C62</f>
        <v>0.08468782606303409</v>
      </c>
      <c r="D132">
        <f>D92*10000/D62</f>
        <v>0.09633047627108522</v>
      </c>
      <c r="E132">
        <f>E92*10000/E62</f>
        <v>0.08247382253585507</v>
      </c>
      <c r="F132">
        <f>F92*10000/F62</f>
        <v>0.02933007130068415</v>
      </c>
      <c r="G132">
        <f>AVERAGE(C132:E132)</f>
        <v>0.08783070828999145</v>
      </c>
      <c r="H132">
        <f>STDEV(C132:E132)</f>
        <v>0.0074437890018398765</v>
      </c>
      <c r="I132">
        <f>(B132*B4+C132*C4+D132*D4+E132*E4+F132*F4)/SUM(B4:F4)</f>
        <v>0.06465800998590467</v>
      </c>
    </row>
    <row r="133" spans="1:9" ht="12.75">
      <c r="A133" t="s">
        <v>92</v>
      </c>
      <c r="B133">
        <f>B93*10000/B62</f>
        <v>0.11367590199166082</v>
      </c>
      <c r="C133">
        <f>C93*10000/C62</f>
        <v>0.09624079090757938</v>
      </c>
      <c r="D133">
        <f>D93*10000/D62</f>
        <v>0.10949136044268386</v>
      </c>
      <c r="E133">
        <f>E93*10000/E62</f>
        <v>0.11235360643882293</v>
      </c>
      <c r="F133">
        <f>F93*10000/F62</f>
        <v>0.08342636477496505</v>
      </c>
      <c r="G133">
        <f>AVERAGE(C133:E133)</f>
        <v>0.10602858592969538</v>
      </c>
      <c r="H133">
        <f>STDEV(C133:E133)</f>
        <v>0.008596441797733837</v>
      </c>
      <c r="I133">
        <f>(B133*B4+C133*C4+D133*D4+E133*E4+F133*F4)/SUM(B4:F4)</f>
        <v>0.10411790701618552</v>
      </c>
    </row>
    <row r="134" spans="1:9" ht="12.75">
      <c r="A134" t="s">
        <v>93</v>
      </c>
      <c r="B134">
        <f>B94*10000/B62</f>
        <v>-0.0002899882803299367</v>
      </c>
      <c r="C134">
        <f>C94*10000/C62</f>
        <v>-0.0031068330720806447</v>
      </c>
      <c r="D134">
        <f>D94*10000/D62</f>
        <v>-0.006833093139574722</v>
      </c>
      <c r="E134">
        <f>E94*10000/E62</f>
        <v>-0.0026059797505028444</v>
      </c>
      <c r="F134">
        <f>F94*10000/F62</f>
        <v>-0.024535276400445827</v>
      </c>
      <c r="G134">
        <f>AVERAGE(C134:E134)</f>
        <v>-0.004181968654052737</v>
      </c>
      <c r="H134">
        <f>STDEV(C134:E134)</f>
        <v>0.002309558245798217</v>
      </c>
      <c r="I134">
        <f>(B134*B4+C134*C4+D134*D4+E134*E4+F134*F4)/SUM(B4:F4)</f>
        <v>-0.006335254974259557</v>
      </c>
    </row>
    <row r="135" spans="1:9" ht="12.75">
      <c r="A135" t="s">
        <v>94</v>
      </c>
      <c r="B135">
        <f>B95*10000/B62</f>
        <v>-0.009469431781606256</v>
      </c>
      <c r="C135">
        <f>C95*10000/C62</f>
        <v>0.0020620071239283804</v>
      </c>
      <c r="D135">
        <f>D95*10000/D62</f>
        <v>-0.00539349668866946</v>
      </c>
      <c r="E135">
        <f>E95*10000/E62</f>
        <v>-0.006109571626770783</v>
      </c>
      <c r="F135">
        <f>F95*10000/F62</f>
        <v>0.006085072461243362</v>
      </c>
      <c r="G135">
        <f>AVERAGE(C135:E135)</f>
        <v>-0.003147020397170621</v>
      </c>
      <c r="H135">
        <f>STDEV(C135:E135)</f>
        <v>0.004525336077676365</v>
      </c>
      <c r="I135">
        <f>(B135*B4+C135*C4+D135*D4+E135*E4+F135*F4)/SUM(B4:F4)</f>
        <v>-0.0028297772914346593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2004-11-16T06:57:27Z</cp:lastPrinted>
  <dcterms:created xsi:type="dcterms:W3CDTF">2004-11-16T06:57:27Z</dcterms:created>
  <dcterms:modified xsi:type="dcterms:W3CDTF">2004-11-16T10:34:03Z</dcterms:modified>
  <cp:category/>
  <cp:version/>
  <cp:contentType/>
  <cp:contentStatus/>
</cp:coreProperties>
</file>