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firstSheet="2" activeTab="2"/>
  </bookViews>
  <sheets>
    <sheet name="calcul config" sheetId="1" state="hidden" r:id="rId1"/>
    <sheet name="param" sheetId="2" state="hidden" r:id="rId2"/>
    <sheet name="choix config" sheetId="3" r:id="rId3"/>
  </sheets>
  <definedNames>
    <definedName name="_xlnm.Print_Area" localSheetId="2">'choix config'!$A$1:$K$30</definedName>
  </definedNames>
  <calcPr fullCalcOnLoad="1"/>
</workbook>
</file>

<file path=xl/comments3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<sst xmlns="http://schemas.openxmlformats.org/spreadsheetml/2006/main" count="711" uniqueCount="166">
  <si>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</si>
  <si>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</si>
  <si>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</si>
  <si>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</si>
  <si>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</si>
  <si>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</si>
  <si>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</si>
  <si>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</si>
  <si>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</si>
  <si>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</si>
  <si>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</si>
  <si>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</si>
  <si>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</si>
  <si>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</si>
  <si>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</si>
  <si>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</si>
  <si>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</si>
  <si>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</si>
  <si>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</si>
  <si>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</si>
  <si>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</si>
  <si>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</si>
  <si>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</si>
  <si>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</si>
  <si>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</si>
  <si>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</si>
  <si>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</si>
  <si>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</si>
  <si>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</si>
  <si>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</si>
  <si>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</si>
  <si>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</si>
  <si>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</si>
  <si>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</si>
  <si>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</si>
  <si>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</si>
  <si>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</si>
  <si>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</si>
  <si>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</si>
  <si>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</si>
  <si>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</si>
  <si>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</si>
  <si>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</si>
  <si>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</si>
  <si>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</si>
  <si>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</si>
  <si>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</si>
  <si>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</si>
  <si>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</si>
  <si>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</si>
  <si>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</si>
  <si>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</si>
  <si>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</si>
  <si>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</si>
  <si>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</si>
  <si>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</si>
  <si>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</si>
  <si>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</si>
  <si>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</si>
  <si>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</si>
  <si>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</si>
  <si>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</si>
  <si>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</si>
  <si>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</si>
  <si>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</si>
  <si>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</si>
  <si>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</si>
  <si>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</si>
  <si>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</si>
  <si>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</si>
  <si>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</si>
  <si>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</si>
  <si>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</si>
  <si>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</si>
  <si>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</si>
  <si>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Protection sheets Thickness (mm)</t>
  </si>
  <si>
    <t>Déformation de la bobine (&lt;-&gt; calibre)</t>
  </si>
  <si>
    <t>Sur-contrainte réelle (MPa)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</si>
  <si>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</si>
  <si>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</si>
  <si>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</si>
  <si>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</si>
  <si>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</si>
  <si>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</si>
  <si>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</si>
  <si>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</si>
  <si>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</si>
  <si>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</si>
  <si>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</si>
  <si>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</si>
  <si>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</si>
  <si>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</si>
  <si>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</si>
  <si>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</si>
  <si>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</si>
  <si>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</si>
  <si>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</si>
  <si>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</si>
  <si>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</si>
  <si>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</si>
  <si>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</si>
  <si>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calculation-build with 0.87</t>
  </si>
  <si>
    <t>midplane Lotnr.:</t>
  </si>
  <si>
    <t>between to Coillegs Polyimidfilm 1 X 125µ on the protctionsheet length</t>
  </si>
  <si>
    <t>Moyenne Normal</t>
  </si>
  <si>
    <t>Moyenne skew</t>
  </si>
  <si>
    <t>Mini_stress</t>
  </si>
  <si>
    <t>Maxi_stress</t>
  </si>
  <si>
    <t>Score/Norme</t>
  </si>
  <si>
    <t>Stdev_b</t>
  </si>
  <si>
    <t>Stdev_a</t>
  </si>
  <si>
    <t>Score/Rap</t>
  </si>
  <si>
    <t>Rap Moy/Stdev</t>
  </si>
  <si>
    <t>Lower Limit Stress</t>
  </si>
  <si>
    <t>Upper Limit stress</t>
  </si>
  <si>
    <t>Sorting Status</t>
  </si>
  <si>
    <t>cas 1 &amp; Meas_Pos=1</t>
  </si>
  <si>
    <t>cas 2 &amp; Meas_Pos=1</t>
  </si>
  <si>
    <t>cas 3 &amp; Meas_Pos=1</t>
  </si>
  <si>
    <t>cas 4 &amp; Meas_Pos=1</t>
  </si>
  <si>
    <t>cas 5 &amp; Meas_Pos=1</t>
  </si>
  <si>
    <t>cas 6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</si>
  <si>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</si>
  <si>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</si>
  <si>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</si>
  <si>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</si>
  <si>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</si>
  <si>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6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</si>
  <si>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</si>
  <si>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</si>
  <si>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</si>
  <si>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</si>
  <si>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</si>
  <si>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6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</si>
  <si>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</si>
  <si>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</si>
  <si>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</si>
  <si>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</si>
  <si>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</si>
  <si>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6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</si>
  <si>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</si>
  <si>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</si>
  <si>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</si>
  <si>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</si>
  <si>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</si>
  <si>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6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</si>
  <si>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</si>
  <si>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</si>
  <si>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</si>
  <si>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</si>
  <si>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</si>
  <si>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Meas_Pos=6</t>
  </si>
  <si>
    <t>cas 1</t>
  </si>
  <si>
    <t>cas 2</t>
  </si>
  <si>
    <t>cas 3</t>
  </si>
  <si>
    <t>cas 4</t>
  </si>
  <si>
    <t>cas 5</t>
  </si>
  <si>
    <t>cas 6</t>
  </si>
  <si>
    <t>Mittelwert Normal</t>
  </si>
  <si>
    <t>Mittelwert skew</t>
  </si>
  <si>
    <t>OK</t>
  </si>
  <si>
    <t>Macro date :10/11/2004</t>
  </si>
  <si>
    <t>made with heads -1 mm</t>
  </si>
  <si>
    <t>Cas 6</t>
  </si>
  <si>
    <t>AP 438</t>
  </si>
  <si>
    <t>4E14469A-1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</si>
</sst>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b/>
      <i/>
      <sz val="12"/>
      <color indexed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5" fillId="2" borderId="0" xfId="0" applyFont="1" applyFill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9" fontId="5" fillId="0" borderId="0" xfId="17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/>
      <protection locked="0"/>
    </xf>
    <xf numFmtId="0" fontId="1" fillId="3" borderId="0" xfId="0" applyFont="1" applyFill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1" xfId="0" applyFont="1" applyFill="1" applyBorder="1" applyAlignment="1" applyProtection="1">
      <alignment horizontal="left"/>
      <protection locked="0"/>
    </xf>
    <xf numFmtId="2" fontId="0" fillId="2" borderId="2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176" fontId="0" fillId="2" borderId="0" xfId="0" applyNumberFormat="1" applyFont="1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/>
      <protection locked="0"/>
    </xf>
    <xf numFmtId="0" fontId="1" fillId="0" borderId="7" xfId="0" applyFont="1" applyFill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2" borderId="4" xfId="0" applyFont="1" applyFill="1" applyBorder="1" applyAlignment="1" applyProtection="1">
      <alignment horizontal="left"/>
      <protection locked="0"/>
    </xf>
    <xf numFmtId="2" fontId="0" fillId="2" borderId="5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/>
      <protection locked="0"/>
    </xf>
    <xf numFmtId="0" fontId="0" fillId="2" borderId="9" xfId="0" applyFont="1" applyFill="1" applyBorder="1" applyAlignment="1" applyProtection="1">
      <alignment horizontal="left"/>
      <protection locked="0"/>
    </xf>
    <xf numFmtId="2" fontId="0" fillId="2" borderId="10" xfId="0" applyNumberFormat="1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/>
      <protection locked="0"/>
    </xf>
    <xf numFmtId="0" fontId="0" fillId="2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2" fontId="0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center" wrapText="1"/>
      <protection locked="0"/>
    </xf>
    <xf numFmtId="0" fontId="0" fillId="0" borderId="3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0" fillId="0" borderId="4" xfId="0" applyFont="1" applyBorder="1" applyAlignment="1" applyProtection="1">
      <alignment/>
      <protection locked="0"/>
    </xf>
    <xf numFmtId="173" fontId="0" fillId="0" borderId="5" xfId="0" applyNumberFormat="1" applyFont="1" applyBorder="1" applyAlignment="1" applyProtection="1">
      <alignment horizontal="center"/>
      <protection locked="0"/>
    </xf>
    <xf numFmtId="1" fontId="0" fillId="0" borderId="6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9" xfId="0" applyFont="1" applyBorder="1" applyAlignment="1" applyProtection="1">
      <alignment/>
      <protection locked="0"/>
    </xf>
    <xf numFmtId="173" fontId="0" fillId="0" borderId="10" xfId="0" applyNumberFormat="1" applyFont="1" applyBorder="1" applyAlignment="1" applyProtection="1">
      <alignment horizontal="center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173" fontId="0" fillId="0" borderId="0" xfId="0" applyNumberFormat="1" applyFont="1" applyBorder="1" applyAlignment="1" applyProtection="1">
      <alignment horizontal="center"/>
      <protection locked="0"/>
    </xf>
    <xf numFmtId="2" fontId="0" fillId="0" borderId="0" xfId="0" applyNumberFormat="1" applyFont="1" applyAlignment="1" applyProtection="1">
      <alignment/>
      <protection locked="0"/>
    </xf>
    <xf numFmtId="172" fontId="0" fillId="0" borderId="1" xfId="0" applyNumberFormat="1" applyFont="1" applyBorder="1" applyAlignment="1" applyProtection="1">
      <alignment/>
      <protection locked="0"/>
    </xf>
    <xf numFmtId="1" fontId="0" fillId="0" borderId="2" xfId="0" applyNumberFormat="1" applyFont="1" applyBorder="1" applyAlignment="1" applyProtection="1">
      <alignment horizontal="center"/>
      <protection locked="0"/>
    </xf>
    <xf numFmtId="1" fontId="0" fillId="0" borderId="3" xfId="0" applyNumberFormat="1" applyFont="1" applyBorder="1" applyAlignment="1" applyProtection="1">
      <alignment horizontal="center"/>
      <protection locked="0"/>
    </xf>
    <xf numFmtId="172" fontId="0" fillId="0" borderId="4" xfId="0" applyNumberFormat="1" applyFont="1" applyBorder="1" applyAlignment="1" applyProtection="1">
      <alignment/>
      <protection locked="0"/>
    </xf>
    <xf numFmtId="2" fontId="0" fillId="0" borderId="5" xfId="0" applyNumberFormat="1" applyFont="1" applyBorder="1" applyAlignment="1" applyProtection="1">
      <alignment horizontal="center"/>
      <protection locked="0"/>
    </xf>
    <xf numFmtId="2" fontId="0" fillId="0" borderId="6" xfId="0" applyNumberFormat="1" applyFont="1" applyBorder="1" applyAlignment="1" applyProtection="1">
      <alignment horizontal="center"/>
      <protection locked="0"/>
    </xf>
    <xf numFmtId="172" fontId="0" fillId="0" borderId="9" xfId="0" applyNumberFormat="1" applyFont="1" applyBorder="1" applyAlignment="1" applyProtection="1">
      <alignment/>
      <protection locked="0"/>
    </xf>
    <xf numFmtId="2" fontId="0" fillId="0" borderId="10" xfId="0" applyNumberFormat="1" applyFont="1" applyBorder="1" applyAlignment="1" applyProtection="1">
      <alignment horizontal="center"/>
      <protection locked="0"/>
    </xf>
    <xf numFmtId="2" fontId="0" fillId="0" borderId="11" xfId="0" applyNumberFormat="1" applyFont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4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 wrapText="1"/>
      <protection locked="0"/>
    </xf>
    <xf numFmtId="0" fontId="0" fillId="0" borderId="0" xfId="0" applyFont="1" applyAlignment="1" applyProtection="1">
      <alignment horizontal="center" wrapText="1"/>
      <protection locked="0"/>
    </xf>
    <xf numFmtId="2" fontId="0" fillId="4" borderId="0" xfId="0" applyNumberFormat="1" applyFont="1" applyFill="1" applyAlignment="1" applyProtection="1">
      <alignment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right"/>
      <protection locked="0"/>
    </xf>
    <xf numFmtId="2" fontId="0" fillId="0" borderId="0" xfId="0" applyNumberFormat="1" applyFont="1" applyAlignment="1" applyProtection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10" fillId="0" borderId="13" xfId="0" applyFont="1" applyBorder="1" applyAlignment="1" applyProtection="1">
      <alignment/>
      <protection locked="0"/>
    </xf>
    <xf numFmtId="2" fontId="0" fillId="0" borderId="14" xfId="0" applyNumberFormat="1" applyFont="1" applyBorder="1" applyAlignment="1" applyProtection="1">
      <alignment/>
      <protection locked="0"/>
    </xf>
    <xf numFmtId="1" fontId="0" fillId="0" borderId="14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/>
      <protection locked="0"/>
    </xf>
    <xf numFmtId="175" fontId="10" fillId="0" borderId="15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/>
      <protection/>
    </xf>
    <xf numFmtId="0" fontId="0" fillId="0" borderId="19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22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0" fillId="0" borderId="0" xfId="0" applyFont="1" applyAlignment="1" applyProtection="1">
      <alignment horizontal="right"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righ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13" fillId="0" borderId="0" xfId="0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114675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30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39" y="145"/>
            <a:ext cx="15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7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3" y="351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7" y="26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7"/>
            <a:ext cx="18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5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3"/>
            <a:ext cx="17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8" y="185"/>
            <a:ext cx="44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7" y="185"/>
            <a:ext cx="43" cy="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9" y="350"/>
            <a:ext cx="43" cy="2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4"/>
            <a:ext cx="56" cy="2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8"/>
            <a:ext cx="68" cy="3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43225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174.6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4019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148.0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40100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153.0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158.8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431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119.0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122.0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432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137.9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7645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149.8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1">
      <selection activeCell="B48" sqref="B48"/>
    </sheetView>
  </sheetViews>
  <sheetFormatPr defaultColWidth="11.421875" defaultRowHeight="12.75"/>
  <cols>
    <col min="1" max="1" width="11.421875" style="14" customWidth="1"/>
    <col min="2" max="2" width="16.28125" style="15" customWidth="1"/>
    <col min="3" max="3" width="12.421875" style="14" customWidth="1"/>
    <col min="4" max="4" width="13.57421875" style="14" customWidth="1"/>
    <col min="5" max="5" width="11.421875" style="14" customWidth="1"/>
    <col min="6" max="6" width="12.8515625" style="14" customWidth="1"/>
    <col min="7" max="7" width="10.8515625" style="14" customWidth="1"/>
    <col min="8" max="10" width="11.421875" style="14" customWidth="1"/>
    <col min="11" max="11" width="10.421875" style="14" customWidth="1"/>
    <col min="12" max="21" width="11.421875" style="14" customWidth="1"/>
    <col min="22" max="23" width="11.421875" style="1" customWidth="1"/>
    <col min="24" max="24" width="11.421875" style="14" customWidth="1"/>
    <col min="25" max="25" width="7.140625" style="14" customWidth="1"/>
    <col min="26" max="26" width="14.28125" style="14" customWidth="1"/>
    <col min="27" max="27" width="11.421875" style="14" customWidth="1"/>
    <col min="28" max="28" width="14.7109375" style="14" customWidth="1"/>
    <col min="29" max="16384" width="11.421875" style="14" customWidth="1"/>
  </cols>
  <sheetData>
    <row r="1" spans="2:23" s="3" customFormat="1" ht="12.75">
      <c r="B1" s="2"/>
      <c r="H1" s="3" t="s">
        <v>30</v>
      </c>
      <c r="J1" s="3" t="s">
        <v>31</v>
      </c>
      <c r="L1" s="3" t="s">
        <v>32</v>
      </c>
      <c r="N1" s="3" t="s">
        <v>33</v>
      </c>
      <c r="P1" s="3" t="s">
        <v>34</v>
      </c>
      <c r="R1" s="3" t="s">
        <v>35</v>
      </c>
      <c r="T1" s="3" t="s">
        <v>36</v>
      </c>
      <c r="V1" s="4"/>
      <c r="W1" s="4"/>
    </row>
    <row r="2" spans="2:23" s="3" customFormat="1" ht="12.75">
      <c r="B2" s="2"/>
      <c r="E2" s="3" t="s">
        <v>3</v>
      </c>
      <c r="V2" s="4"/>
      <c r="W2" s="4"/>
    </row>
    <row r="3" spans="2:23" s="3" customFormat="1" ht="12.75">
      <c r="B3" s="2"/>
      <c r="E3" s="3" t="s">
        <v>4</v>
      </c>
      <c r="H3" s="3" t="s">
        <v>5</v>
      </c>
      <c r="I3" s="3" t="s">
        <v>6</v>
      </c>
      <c r="J3" s="3" t="s">
        <v>5</v>
      </c>
      <c r="K3" s="3" t="s">
        <v>6</v>
      </c>
      <c r="L3" s="3" t="s">
        <v>5</v>
      </c>
      <c r="M3" s="3" t="s">
        <v>6</v>
      </c>
      <c r="N3" s="3" t="s">
        <v>5</v>
      </c>
      <c r="O3" s="3" t="s">
        <v>6</v>
      </c>
      <c r="P3" s="3" t="s">
        <v>5</v>
      </c>
      <c r="Q3" s="3" t="s">
        <v>6</v>
      </c>
      <c r="R3" s="3" t="s">
        <v>5</v>
      </c>
      <c r="S3" s="3" t="s">
        <v>6</v>
      </c>
      <c r="T3" s="3" t="s">
        <v>5</v>
      </c>
      <c r="U3" s="3" t="s">
        <v>6</v>
      </c>
      <c r="V3" s="4" t="s">
        <v>5</v>
      </c>
      <c r="W3" s="4" t="s">
        <v>6</v>
      </c>
    </row>
    <row r="4" spans="2:23" s="3" customFormat="1" ht="12.75">
      <c r="B4" s="2"/>
      <c r="E4" s="3">
        <v>1</v>
      </c>
      <c r="H4" s="3">
        <v>-8.96604E-11</v>
      </c>
      <c r="I4" s="3">
        <v>9.27348E-11</v>
      </c>
      <c r="J4" s="3">
        <v>-8.96604E-11</v>
      </c>
      <c r="K4" s="3" t="s">
        <v>23</v>
      </c>
      <c r="L4" s="3">
        <v>-8.96604E-11</v>
      </c>
      <c r="M4" s="3" t="s">
        <v>23</v>
      </c>
      <c r="N4" s="3">
        <v>-8.96604E-11</v>
      </c>
      <c r="O4" s="3">
        <v>9.27348E-11</v>
      </c>
      <c r="P4" s="3">
        <v>-8.96604E-11</v>
      </c>
      <c r="Q4" s="3">
        <v>9.27348E-11</v>
      </c>
      <c r="R4" s="3">
        <v>-8.96604E-11</v>
      </c>
      <c r="S4" s="3">
        <v>9.27348E-11</v>
      </c>
      <c r="T4" s="3">
        <v>-8.96604E-11</v>
      </c>
      <c r="U4" s="3">
        <v>9.27348E-11</v>
      </c>
      <c r="V4" s="3">
        <v>-8.96604E-11</v>
      </c>
      <c r="W4" s="3">
        <v>9.27348E-11</v>
      </c>
    </row>
    <row r="5" spans="2:23" s="3" customFormat="1" ht="12.75">
      <c r="B5" s="2"/>
      <c r="E5" s="3">
        <v>2</v>
      </c>
      <c r="H5" s="3">
        <v>0.000319438</v>
      </c>
      <c r="I5" s="3">
        <v>-2.7452E-10</v>
      </c>
      <c r="J5" s="3">
        <v>0.000319438</v>
      </c>
      <c r="K5" s="3" t="s">
        <v>24</v>
      </c>
      <c r="L5" s="3">
        <v>0.000319438</v>
      </c>
      <c r="M5" s="3" t="s">
        <v>24</v>
      </c>
      <c r="N5" s="3">
        <v>0.000319438</v>
      </c>
      <c r="O5" s="3">
        <v>-2.7452E-10</v>
      </c>
      <c r="P5" s="3">
        <v>0.000319438</v>
      </c>
      <c r="Q5" s="3">
        <v>-2.7452E-10</v>
      </c>
      <c r="R5" s="3">
        <v>0.000319438</v>
      </c>
      <c r="S5" s="3">
        <v>-2.7452E-10</v>
      </c>
      <c r="T5" s="3">
        <v>0.000319438</v>
      </c>
      <c r="U5" s="3">
        <v>-2.7452E-10</v>
      </c>
      <c r="V5" s="3">
        <v>0.000319438</v>
      </c>
      <c r="W5" s="3">
        <v>-2.7452E-10</v>
      </c>
    </row>
    <row r="6" spans="2:23" s="3" customFormat="1" ht="12.75">
      <c r="B6" s="2"/>
      <c r="E6" s="3">
        <v>3</v>
      </c>
      <c r="H6" s="3">
        <v>0.000879364</v>
      </c>
      <c r="I6" s="3">
        <v>0.000601288</v>
      </c>
      <c r="J6" s="3">
        <v>0.000879364</v>
      </c>
      <c r="K6" s="3">
        <v>0.000601288</v>
      </c>
      <c r="L6" s="3">
        <v>0.000879364</v>
      </c>
      <c r="M6" s="3">
        <v>0.000601288</v>
      </c>
      <c r="N6" s="3">
        <v>0.000879364</v>
      </c>
      <c r="O6" s="3">
        <v>0.000601288</v>
      </c>
      <c r="P6" s="3">
        <v>0.000879364</v>
      </c>
      <c r="Q6" s="3">
        <v>0.000601288</v>
      </c>
      <c r="R6" s="3">
        <v>0.000879364</v>
      </c>
      <c r="S6" s="3">
        <v>0.000601288</v>
      </c>
      <c r="T6" s="3">
        <v>0.000879364</v>
      </c>
      <c r="U6" s="3">
        <v>0.000601288</v>
      </c>
      <c r="V6" s="3">
        <v>0.000879364</v>
      </c>
      <c r="W6" s="3">
        <v>0.000601288</v>
      </c>
    </row>
    <row r="7" spans="2:23" s="3" customFormat="1" ht="12.75">
      <c r="B7" s="2"/>
      <c r="E7" s="3">
        <v>4</v>
      </c>
      <c r="H7" s="3">
        <v>9.24253E-05</v>
      </c>
      <c r="I7" s="3">
        <v>0.000325827</v>
      </c>
      <c r="J7" s="3">
        <v>9.24253E-05</v>
      </c>
      <c r="K7" s="3">
        <v>0.000325827</v>
      </c>
      <c r="L7" s="3">
        <v>9.24253E-05</v>
      </c>
      <c r="M7" s="3">
        <v>0.000325827</v>
      </c>
      <c r="N7" s="3">
        <v>9.24253E-05</v>
      </c>
      <c r="O7" s="3">
        <v>0.000325827</v>
      </c>
      <c r="P7" s="3">
        <v>9.24253E-05</v>
      </c>
      <c r="Q7" s="3">
        <v>0.000325827</v>
      </c>
      <c r="R7" s="3">
        <v>9.24253E-05</v>
      </c>
      <c r="S7" s="3">
        <v>0.000325827</v>
      </c>
      <c r="T7" s="3">
        <v>9.24253E-05</v>
      </c>
      <c r="U7" s="3">
        <v>0.000325827</v>
      </c>
      <c r="V7" s="3">
        <v>9.24253E-05</v>
      </c>
      <c r="W7" s="3">
        <v>0.000325827</v>
      </c>
    </row>
    <row r="8" spans="2:23" s="3" customFormat="1" ht="12.75">
      <c r="B8" s="2"/>
      <c r="E8" s="3">
        <v>5</v>
      </c>
      <c r="H8" s="3">
        <v>-3.91724E-05</v>
      </c>
      <c r="I8" s="3">
        <v>0.000161302</v>
      </c>
      <c r="J8" s="3">
        <v>-3.91724E-05</v>
      </c>
      <c r="K8" s="3">
        <v>0.000161302</v>
      </c>
      <c r="L8" s="3">
        <v>-3.91724E-05</v>
      </c>
      <c r="M8" s="3">
        <v>0.000161302</v>
      </c>
      <c r="N8" s="3">
        <v>-3.91724E-05</v>
      </c>
      <c r="O8" s="3">
        <v>0.000161302</v>
      </c>
      <c r="P8" s="3">
        <v>-3.91724E-05</v>
      </c>
      <c r="Q8" s="3">
        <v>0.000161302</v>
      </c>
      <c r="R8" s="3">
        <v>-3.91724E-05</v>
      </c>
      <c r="S8" s="3">
        <v>0.000161302</v>
      </c>
      <c r="T8" s="3">
        <v>-3.91724E-05</v>
      </c>
      <c r="U8" s="3">
        <v>0.000161302</v>
      </c>
      <c r="V8" s="3">
        <v>-3.91724E-05</v>
      </c>
      <c r="W8" s="3">
        <v>0.000161302</v>
      </c>
    </row>
    <row r="9" spans="2:23" s="3" customFormat="1" ht="12.75">
      <c r="B9" s="2"/>
      <c r="E9" s="3">
        <v>6</v>
      </c>
      <c r="H9" s="3">
        <v>3.92438</v>
      </c>
      <c r="I9" s="3">
        <v>-1.72103E-05</v>
      </c>
      <c r="J9" s="3">
        <v>3.92438</v>
      </c>
      <c r="K9" s="3">
        <v>-1.72103E-05</v>
      </c>
      <c r="L9" s="3">
        <v>3.92438</v>
      </c>
      <c r="M9" s="3">
        <v>-1.72103E-05</v>
      </c>
      <c r="N9" s="3">
        <v>3.92438</v>
      </c>
      <c r="O9" s="3">
        <v>-1.72103E-05</v>
      </c>
      <c r="P9" s="3">
        <v>3.92438</v>
      </c>
      <c r="Q9" s="3">
        <v>-1.72103E-05</v>
      </c>
      <c r="R9" s="3">
        <v>3.92438</v>
      </c>
      <c r="S9" s="3">
        <v>-1.72103E-05</v>
      </c>
      <c r="T9" s="3">
        <v>3.92438</v>
      </c>
      <c r="U9" s="3">
        <v>-1.72103E-05</v>
      </c>
      <c r="V9" s="3">
        <v>3.92438</v>
      </c>
      <c r="W9" s="3">
        <v>-1.72103E-05</v>
      </c>
    </row>
    <row r="10" spans="2:23" s="3" customFormat="1" ht="12.75">
      <c r="B10" s="2"/>
      <c r="E10" s="3">
        <v>7</v>
      </c>
      <c r="H10" s="3">
        <v>-2.33051E-05</v>
      </c>
      <c r="I10" s="3">
        <v>-3.89739E-05</v>
      </c>
      <c r="J10" s="3">
        <v>-2.33051E-05</v>
      </c>
      <c r="K10" s="3">
        <v>-3.89739E-05</v>
      </c>
      <c r="L10" s="3">
        <v>-2.33051E-05</v>
      </c>
      <c r="M10" s="3">
        <v>-3.89739E-05</v>
      </c>
      <c r="N10" s="3">
        <v>-2.33051E-05</v>
      </c>
      <c r="O10" s="3">
        <v>-3.89739E-05</v>
      </c>
      <c r="P10" s="3">
        <v>-2.33051E-05</v>
      </c>
      <c r="Q10" s="3">
        <v>-3.89739E-05</v>
      </c>
      <c r="R10" s="3">
        <v>-2.33051E-05</v>
      </c>
      <c r="S10" s="3">
        <v>-3.89739E-05</v>
      </c>
      <c r="T10" s="3">
        <v>-2.33051E-05</v>
      </c>
      <c r="U10" s="3">
        <v>-3.89739E-05</v>
      </c>
      <c r="V10" s="3">
        <v>-2.33051E-05</v>
      </c>
      <c r="W10" s="3">
        <v>-3.89739E-05</v>
      </c>
    </row>
    <row r="11" spans="2:23" s="3" customFormat="1" ht="12.75">
      <c r="B11" s="2"/>
      <c r="E11" s="3">
        <v>8</v>
      </c>
      <c r="H11" s="3">
        <v>4.70052E-06</v>
      </c>
      <c r="I11" s="3">
        <v>-2.96402E-06</v>
      </c>
      <c r="J11" s="3">
        <v>4.70052E-06</v>
      </c>
      <c r="K11" s="3">
        <v>-2.96402E-06</v>
      </c>
      <c r="L11" s="3">
        <v>4.70052E-06</v>
      </c>
      <c r="M11" s="3">
        <v>-2.96402E-06</v>
      </c>
      <c r="N11" s="3">
        <v>4.70052E-06</v>
      </c>
      <c r="O11" s="3">
        <v>-2.96402E-06</v>
      </c>
      <c r="P11" s="3">
        <v>4.70052E-06</v>
      </c>
      <c r="Q11" s="3">
        <v>-2.96402E-06</v>
      </c>
      <c r="R11" s="3">
        <v>4.70052E-06</v>
      </c>
      <c r="S11" s="3">
        <v>-2.96402E-06</v>
      </c>
      <c r="T11" s="3">
        <v>4.70052E-06</v>
      </c>
      <c r="U11" s="3">
        <v>-2.96402E-06</v>
      </c>
      <c r="V11" s="3">
        <v>4.70052E-06</v>
      </c>
      <c r="W11" s="3">
        <v>-2.96402E-06</v>
      </c>
    </row>
    <row r="12" spans="2:23" s="3" customFormat="1" ht="12.75">
      <c r="B12" s="2"/>
      <c r="E12" s="3">
        <v>9</v>
      </c>
      <c r="H12" s="3">
        <v>-3.68081E-06</v>
      </c>
      <c r="I12" s="3">
        <v>3.48646E-06</v>
      </c>
      <c r="J12" s="3">
        <v>-3.68081E-06</v>
      </c>
      <c r="K12" s="3">
        <v>3.48646E-06</v>
      </c>
      <c r="L12" s="3">
        <v>-3.68081E-06</v>
      </c>
      <c r="M12" s="3">
        <v>3.48646E-06</v>
      </c>
      <c r="N12" s="3">
        <v>-3.68081E-06</v>
      </c>
      <c r="O12" s="3">
        <v>3.48646E-06</v>
      </c>
      <c r="P12" s="3">
        <v>-3.68081E-06</v>
      </c>
      <c r="Q12" s="3">
        <v>3.48646E-06</v>
      </c>
      <c r="R12" s="3">
        <v>-3.68081E-06</v>
      </c>
      <c r="S12" s="3">
        <v>3.48646E-06</v>
      </c>
      <c r="T12" s="3">
        <v>-3.68081E-06</v>
      </c>
      <c r="U12" s="3">
        <v>3.48646E-06</v>
      </c>
      <c r="V12" s="3">
        <v>-3.68081E-06</v>
      </c>
      <c r="W12" s="3">
        <v>3.48646E-06</v>
      </c>
    </row>
    <row r="13" spans="2:23" s="3" customFormat="1" ht="12.75">
      <c r="B13" s="2"/>
      <c r="E13" s="3">
        <v>10</v>
      </c>
      <c r="H13" s="3">
        <v>-0.200959</v>
      </c>
      <c r="I13" s="3">
        <v>-5.06254E-06</v>
      </c>
      <c r="J13" s="3">
        <v>-0.200959</v>
      </c>
      <c r="K13" s="3">
        <v>-5.06254E-06</v>
      </c>
      <c r="L13" s="3">
        <v>-0.200959</v>
      </c>
      <c r="M13" s="3">
        <v>-5.06254E-06</v>
      </c>
      <c r="N13" s="3">
        <v>-0.200959</v>
      </c>
      <c r="O13" s="3">
        <v>-5.06254E-06</v>
      </c>
      <c r="P13" s="3">
        <v>-0.200959</v>
      </c>
      <c r="Q13" s="3">
        <v>-5.06254E-06</v>
      </c>
      <c r="R13" s="3">
        <v>-0.200959</v>
      </c>
      <c r="S13" s="3">
        <v>-5.06254E-06</v>
      </c>
      <c r="T13" s="3">
        <v>-0.200959</v>
      </c>
      <c r="U13" s="3">
        <v>-5.06254E-06</v>
      </c>
      <c r="V13" s="3">
        <v>-0.200959</v>
      </c>
      <c r="W13" s="3">
        <v>-5.06254E-06</v>
      </c>
    </row>
    <row r="14" spans="2:23" s="3" customFormat="1" ht="12.75">
      <c r="B14" s="2"/>
      <c r="E14" s="3">
        <v>11</v>
      </c>
      <c r="H14" s="3">
        <v>1.59338E-06</v>
      </c>
      <c r="I14" s="3">
        <v>1.18763E-06</v>
      </c>
      <c r="J14" s="3">
        <v>1.59338E-06</v>
      </c>
      <c r="K14" s="3">
        <v>1.18763E-06</v>
      </c>
      <c r="L14" s="3">
        <v>1.59338E-06</v>
      </c>
      <c r="M14" s="3">
        <v>1.18763E-06</v>
      </c>
      <c r="N14" s="3">
        <v>1.59338E-06</v>
      </c>
      <c r="O14" s="3">
        <v>1.18763E-06</v>
      </c>
      <c r="P14" s="3">
        <v>1.59338E-06</v>
      </c>
      <c r="Q14" s="3">
        <v>1.18763E-06</v>
      </c>
      <c r="R14" s="3">
        <v>1.59338E-06</v>
      </c>
      <c r="S14" s="3">
        <v>1.18763E-06</v>
      </c>
      <c r="T14" s="3">
        <v>1.59338E-06</v>
      </c>
      <c r="U14" s="3">
        <v>1.18763E-06</v>
      </c>
      <c r="V14" s="3">
        <v>1.59338E-06</v>
      </c>
      <c r="W14" s="3">
        <v>1.18763E-06</v>
      </c>
    </row>
    <row r="15" spans="2:23" s="3" customFormat="1" ht="12.75">
      <c r="B15" s="2"/>
      <c r="E15" s="3">
        <v>12</v>
      </c>
      <c r="H15" s="3">
        <v>2.14477E-08</v>
      </c>
      <c r="I15" s="3">
        <v>1.33651E-06</v>
      </c>
      <c r="J15" s="3">
        <v>2.14477E-08</v>
      </c>
      <c r="K15" s="3">
        <v>1.33651E-06</v>
      </c>
      <c r="L15" s="3">
        <v>2.14477E-08</v>
      </c>
      <c r="M15" s="3">
        <v>1.33651E-06</v>
      </c>
      <c r="N15" s="3">
        <v>2.14477E-08</v>
      </c>
      <c r="O15" s="3">
        <v>1.33651E-06</v>
      </c>
      <c r="P15" s="3">
        <v>2.14477E-08</v>
      </c>
      <c r="Q15" s="3">
        <v>1.33651E-06</v>
      </c>
      <c r="R15" s="3">
        <v>2.14477E-08</v>
      </c>
      <c r="S15" s="3">
        <v>1.33651E-06</v>
      </c>
      <c r="T15" s="3">
        <v>2.14477E-08</v>
      </c>
      <c r="U15" s="3">
        <v>1.33651E-06</v>
      </c>
      <c r="V15" s="3">
        <v>2.14477E-08</v>
      </c>
      <c r="W15" s="3">
        <v>1.33651E-06</v>
      </c>
    </row>
    <row r="16" spans="2:23" s="3" customFormat="1" ht="12.75">
      <c r="B16" s="2"/>
      <c r="E16" s="3">
        <v>13</v>
      </c>
      <c r="H16" s="3">
        <v>-6.04268E-07</v>
      </c>
      <c r="I16" s="3">
        <v>8.7592E-07</v>
      </c>
      <c r="J16" s="3">
        <v>-6.04268E-07</v>
      </c>
      <c r="K16" s="3">
        <v>8.7592E-07</v>
      </c>
      <c r="L16" s="3">
        <v>-6.04268E-07</v>
      </c>
      <c r="M16" s="3">
        <v>8.7592E-07</v>
      </c>
      <c r="N16" s="3">
        <v>-6.04268E-07</v>
      </c>
      <c r="O16" s="3">
        <v>8.7592E-07</v>
      </c>
      <c r="P16" s="3">
        <v>-6.04268E-07</v>
      </c>
      <c r="Q16" s="3">
        <v>8.7592E-07</v>
      </c>
      <c r="R16" s="3">
        <v>-6.04268E-07</v>
      </c>
      <c r="S16" s="3">
        <v>8.7592E-07</v>
      </c>
      <c r="T16" s="3">
        <v>-6.04268E-07</v>
      </c>
      <c r="U16" s="3">
        <v>8.7592E-07</v>
      </c>
      <c r="V16" s="3">
        <v>-6.04268E-07</v>
      </c>
      <c r="W16" s="3">
        <v>8.7592E-07</v>
      </c>
    </row>
    <row r="17" spans="2:23" s="3" customFormat="1" ht="12.75">
      <c r="B17" s="2"/>
      <c r="E17" s="3">
        <v>14</v>
      </c>
      <c r="H17" s="3">
        <v>-0.149992</v>
      </c>
      <c r="I17" s="3">
        <v>6.74043E-07</v>
      </c>
      <c r="J17" s="3">
        <v>-0.149992</v>
      </c>
      <c r="K17" s="3">
        <v>6.74043E-07</v>
      </c>
      <c r="L17" s="3">
        <v>-0.149992</v>
      </c>
      <c r="M17" s="3">
        <v>6.74043E-07</v>
      </c>
      <c r="N17" s="3">
        <v>-0.149992</v>
      </c>
      <c r="O17" s="3">
        <v>6.74043E-07</v>
      </c>
      <c r="P17" s="3">
        <v>-0.149992</v>
      </c>
      <c r="Q17" s="3">
        <v>6.74043E-07</v>
      </c>
      <c r="R17" s="3">
        <v>-0.149992</v>
      </c>
      <c r="S17" s="3">
        <v>6.74043E-07</v>
      </c>
      <c r="T17" s="3">
        <v>-0.149992</v>
      </c>
      <c r="U17" s="3">
        <v>6.74043E-07</v>
      </c>
      <c r="V17" s="3">
        <v>-0.149992</v>
      </c>
      <c r="W17" s="3">
        <v>6.74043E-07</v>
      </c>
    </row>
    <row r="18" spans="2:23" s="3" customFormat="1" ht="12.75">
      <c r="B18" s="2"/>
      <c r="E18" s="3">
        <v>15</v>
      </c>
      <c r="H18" s="3">
        <v>-2.04212E-08</v>
      </c>
      <c r="I18" s="3">
        <v>-4.6634E-07</v>
      </c>
      <c r="J18" s="3">
        <v>-2.04212E-08</v>
      </c>
      <c r="K18" s="3">
        <v>-4.6634E-07</v>
      </c>
      <c r="L18" s="3">
        <v>-2.04212E-08</v>
      </c>
      <c r="M18" s="3">
        <v>-4.6634E-07</v>
      </c>
      <c r="N18" s="3">
        <v>-2.04212E-08</v>
      </c>
      <c r="O18" s="3">
        <v>-4.6634E-07</v>
      </c>
      <c r="P18" s="3">
        <v>-2.04212E-08</v>
      </c>
      <c r="Q18" s="3">
        <v>-4.6634E-07</v>
      </c>
      <c r="R18" s="3">
        <v>-2.04212E-08</v>
      </c>
      <c r="S18" s="3">
        <v>-4.6634E-07</v>
      </c>
      <c r="T18" s="3">
        <v>-2.04212E-08</v>
      </c>
      <c r="U18" s="3">
        <v>-4.6634E-07</v>
      </c>
      <c r="V18" s="3">
        <v>-2.04212E-08</v>
      </c>
      <c r="W18" s="3">
        <v>-4.6634E-07</v>
      </c>
    </row>
    <row r="20" spans="2:23" s="3" customFormat="1" ht="12.75">
      <c r="B20" s="2"/>
      <c r="E20" s="3" t="s">
        <v>0</v>
      </c>
      <c r="H20" s="3" t="s">
        <v>1</v>
      </c>
      <c r="I20" s="3" t="s">
        <v>2</v>
      </c>
      <c r="J20" s="3" t="s">
        <v>1</v>
      </c>
      <c r="K20" s="3" t="s">
        <v>22</v>
      </c>
      <c r="L20" s="3" t="s">
        <v>1</v>
      </c>
      <c r="M20" s="3" t="s">
        <v>22</v>
      </c>
      <c r="N20" s="3" t="s">
        <v>1</v>
      </c>
      <c r="O20" s="3" t="s">
        <v>29</v>
      </c>
      <c r="P20" s="3" t="s">
        <v>1</v>
      </c>
      <c r="Q20" s="3" t="s">
        <v>1</v>
      </c>
      <c r="R20" s="3" t="s">
        <v>1</v>
      </c>
      <c r="S20" s="3" t="s">
        <v>1</v>
      </c>
      <c r="T20" s="3" t="s">
        <v>1</v>
      </c>
      <c r="U20" s="3" t="s">
        <v>1</v>
      </c>
      <c r="V20" s="4" t="s">
        <v>1</v>
      </c>
      <c r="W20" s="4" t="s">
        <v>1</v>
      </c>
    </row>
    <row r="21" spans="2:23" s="3" customFormat="1" ht="12.75">
      <c r="B21" s="2"/>
      <c r="E21" s="3" t="s">
        <v>7</v>
      </c>
      <c r="V21" s="4"/>
      <c r="W21" s="4"/>
    </row>
    <row r="22" spans="2:23" s="3" customFormat="1" ht="12.75">
      <c r="B22" s="2"/>
      <c r="E22" s="3" t="s">
        <v>4</v>
      </c>
      <c r="H22" s="3" t="s">
        <v>5</v>
      </c>
      <c r="I22" s="3" t="s">
        <v>6</v>
      </c>
      <c r="J22" s="3" t="s">
        <v>5</v>
      </c>
      <c r="K22" s="3" t="s">
        <v>6</v>
      </c>
      <c r="L22" s="3" t="s">
        <v>5</v>
      </c>
      <c r="M22" s="3" t="s">
        <v>6</v>
      </c>
      <c r="N22" s="3" t="s">
        <v>5</v>
      </c>
      <c r="O22" s="3" t="s">
        <v>6</v>
      </c>
      <c r="P22" s="3" t="s">
        <v>5</v>
      </c>
      <c r="Q22" s="3" t="s">
        <v>6</v>
      </c>
      <c r="R22" s="3" t="s">
        <v>5</v>
      </c>
      <c r="S22" s="3" t="s">
        <v>6</v>
      </c>
      <c r="T22" s="3" t="s">
        <v>5</v>
      </c>
      <c r="U22" s="3" t="s">
        <v>6</v>
      </c>
      <c r="V22" s="4" t="s">
        <v>5</v>
      </c>
      <c r="W22" s="4" t="s">
        <v>6</v>
      </c>
    </row>
    <row r="23" spans="2:23" s="3" customFormat="1" ht="12.75">
      <c r="B23" s="2"/>
      <c r="E23" s="3">
        <v>1</v>
      </c>
      <c r="H23" s="3">
        <v>-3.91218E-10</v>
      </c>
      <c r="I23" s="3">
        <v>-1.80545E-07</v>
      </c>
      <c r="J23" s="3">
        <v>1.80548E-07</v>
      </c>
      <c r="K23" s="3" t="s">
        <v>25</v>
      </c>
      <c r="L23" s="3">
        <v>2.114E-10</v>
      </c>
      <c r="M23" s="3" t="s">
        <v>27</v>
      </c>
      <c r="N23" s="3">
        <v>-1.80727E-07</v>
      </c>
      <c r="O23" s="3">
        <v>3.94193E-10</v>
      </c>
      <c r="P23" s="3">
        <v>-2.27757E-10</v>
      </c>
      <c r="Q23" s="3">
        <v>-1.38536E-07</v>
      </c>
      <c r="R23" s="3">
        <v>1.38539E-07</v>
      </c>
      <c r="S23" s="3">
        <v>-4.59163E-11</v>
      </c>
      <c r="T23" s="3">
        <v>4.89339E-11</v>
      </c>
      <c r="U23" s="3">
        <v>1.38721E-07</v>
      </c>
      <c r="V23" s="3">
        <v>-1.38718E-07</v>
      </c>
      <c r="W23" s="3">
        <v>2.31528E-10</v>
      </c>
    </row>
    <row r="24" spans="2:23" s="3" customFormat="1" ht="12.75">
      <c r="B24" s="2"/>
      <c r="E24" s="3">
        <v>2</v>
      </c>
      <c r="H24" s="3">
        <v>0.000319438</v>
      </c>
      <c r="I24" s="3">
        <v>-1.45093E-07</v>
      </c>
      <c r="J24" s="3">
        <v>0.000319438</v>
      </c>
      <c r="K24" s="3" t="s">
        <v>26</v>
      </c>
      <c r="L24" s="3">
        <v>0.000319438</v>
      </c>
      <c r="M24" s="3" t="s">
        <v>28</v>
      </c>
      <c r="N24" s="3">
        <v>0.000319438</v>
      </c>
      <c r="O24" s="3">
        <v>-1.45093E-07</v>
      </c>
      <c r="P24" s="3">
        <v>0.000319438</v>
      </c>
      <c r="Q24" s="3">
        <v>-7.24391E-08</v>
      </c>
      <c r="R24" s="3">
        <v>0.000319438</v>
      </c>
      <c r="S24" s="3">
        <v>-7.24392E-08</v>
      </c>
      <c r="T24" s="3">
        <v>0.000319438</v>
      </c>
      <c r="U24" s="3">
        <v>-7.24392E-08</v>
      </c>
      <c r="V24" s="3">
        <v>0.000319438</v>
      </c>
      <c r="W24" s="3">
        <v>-7.24392E-08</v>
      </c>
    </row>
    <row r="25" spans="2:23" s="3" customFormat="1" ht="12.75">
      <c r="B25" s="2"/>
      <c r="E25" s="3">
        <v>3</v>
      </c>
      <c r="H25" s="3">
        <v>-0.011403</v>
      </c>
      <c r="I25" s="3">
        <v>-2.89764</v>
      </c>
      <c r="J25" s="3">
        <v>-2.89736</v>
      </c>
      <c r="K25" s="3">
        <v>0.0128857</v>
      </c>
      <c r="L25" s="3">
        <v>0.0131617</v>
      </c>
      <c r="M25" s="3">
        <v>2.89884</v>
      </c>
      <c r="N25" s="3">
        <v>2.89911</v>
      </c>
      <c r="O25" s="3">
        <v>-0.0116923</v>
      </c>
      <c r="P25" s="3">
        <v>-0.00179958</v>
      </c>
      <c r="Q25" s="3">
        <v>-0.947348</v>
      </c>
      <c r="R25" s="3">
        <v>-0.947072</v>
      </c>
      <c r="S25" s="3">
        <v>0.00328323</v>
      </c>
      <c r="T25" s="3">
        <v>0.00356199</v>
      </c>
      <c r="U25" s="3">
        <v>0.948552</v>
      </c>
      <c r="V25" s="3">
        <v>0.948831</v>
      </c>
      <c r="W25" s="3">
        <v>-0.00207858</v>
      </c>
    </row>
    <row r="26" spans="2:23" s="3" customFormat="1" ht="12.75">
      <c r="B26" s="2"/>
      <c r="E26" s="3">
        <v>4</v>
      </c>
      <c r="H26" s="3">
        <v>-0.00917767</v>
      </c>
      <c r="I26" s="3">
        <v>-1.60206</v>
      </c>
      <c r="J26" s="3">
        <v>0.00937032</v>
      </c>
      <c r="K26" s="3">
        <v>1.60271</v>
      </c>
      <c r="L26" s="3">
        <v>-0.00917927</v>
      </c>
      <c r="M26" s="3">
        <v>-1.60206</v>
      </c>
      <c r="N26" s="3">
        <v>0.00937181</v>
      </c>
      <c r="O26" s="3">
        <v>1.60271</v>
      </c>
      <c r="P26" s="3">
        <v>-0.00127186</v>
      </c>
      <c r="Q26" s="3">
        <v>-0.352768</v>
      </c>
      <c r="R26" s="3">
        <v>0.00145785</v>
      </c>
      <c r="S26" s="3">
        <v>0.353421</v>
      </c>
      <c r="T26" s="3">
        <v>-0.00127293</v>
      </c>
      <c r="U26" s="3">
        <v>-0.352769</v>
      </c>
      <c r="V26" s="3">
        <v>0.00145766</v>
      </c>
      <c r="W26" s="3">
        <v>0.35342</v>
      </c>
    </row>
    <row r="27" spans="2:23" s="3" customFormat="1" ht="12.75">
      <c r="B27" s="2"/>
      <c r="E27" s="3">
        <v>5</v>
      </c>
      <c r="H27" s="3">
        <v>-0.00622924</v>
      </c>
      <c r="I27" s="3">
        <v>-0.791332</v>
      </c>
      <c r="J27" s="3">
        <v>0.791452</v>
      </c>
      <c r="K27" s="3">
        <v>-0.00603168</v>
      </c>
      <c r="L27" s="3">
        <v>0.00615134</v>
      </c>
      <c r="M27" s="3">
        <v>0.791655</v>
      </c>
      <c r="N27" s="3">
        <v>-0.791528</v>
      </c>
      <c r="O27" s="3">
        <v>0.00635333</v>
      </c>
      <c r="P27" s="3">
        <v>-0.000655436</v>
      </c>
      <c r="Q27" s="3">
        <v>-0.118861</v>
      </c>
      <c r="R27" s="3">
        <v>0.118984</v>
      </c>
      <c r="S27" s="3">
        <v>-0.000455118</v>
      </c>
      <c r="T27" s="3">
        <v>0.00057737</v>
      </c>
      <c r="U27" s="3">
        <v>0.119184</v>
      </c>
      <c r="V27" s="3">
        <v>-0.119061</v>
      </c>
      <c r="W27" s="3">
        <v>0.00077752</v>
      </c>
    </row>
    <row r="28" spans="2:23" s="3" customFormat="1" ht="12.75">
      <c r="B28" s="2"/>
      <c r="E28" s="3">
        <v>6</v>
      </c>
      <c r="H28" s="3">
        <v>3.9206</v>
      </c>
      <c r="I28" s="3">
        <v>-0.354214</v>
      </c>
      <c r="J28" s="3">
        <v>3.9206</v>
      </c>
      <c r="K28" s="3">
        <v>-0.354213</v>
      </c>
      <c r="L28" s="3">
        <v>3.9206</v>
      </c>
      <c r="M28" s="3">
        <v>-0.354213</v>
      </c>
      <c r="N28" s="3">
        <v>3.9206</v>
      </c>
      <c r="O28" s="3">
        <v>-0.354211</v>
      </c>
      <c r="P28" s="3">
        <v>3.92413</v>
      </c>
      <c r="Q28" s="3">
        <v>-0.0365762</v>
      </c>
      <c r="R28" s="3">
        <v>3.92413</v>
      </c>
      <c r="S28" s="3">
        <v>-0.0365764</v>
      </c>
      <c r="T28" s="3">
        <v>3.92413</v>
      </c>
      <c r="U28" s="3">
        <v>-0.0365764</v>
      </c>
      <c r="V28" s="3">
        <v>3.92413</v>
      </c>
      <c r="W28" s="3">
        <v>-0.0365761</v>
      </c>
    </row>
    <row r="29" spans="2:23" s="3" customFormat="1" ht="12.75">
      <c r="B29" s="2"/>
      <c r="E29" s="3">
        <v>7</v>
      </c>
      <c r="H29" s="3">
        <v>-0.00219096</v>
      </c>
      <c r="I29" s="3">
        <v>-0.14424</v>
      </c>
      <c r="J29" s="3">
        <v>-0.144224</v>
      </c>
      <c r="K29" s="3">
        <v>0.00213079</v>
      </c>
      <c r="L29" s="3">
        <v>0.00214534</v>
      </c>
      <c r="M29" s="3">
        <v>0.144162</v>
      </c>
      <c r="N29" s="3">
        <v>0.144176</v>
      </c>
      <c r="O29" s="3">
        <v>-0.00220722</v>
      </c>
      <c r="P29" s="3">
        <v>-0.00012212</v>
      </c>
      <c r="Q29" s="3">
        <v>-0.0102932</v>
      </c>
      <c r="R29" s="3">
        <v>-0.0102776</v>
      </c>
      <c r="S29" s="3">
        <v>5.98668E-05</v>
      </c>
      <c r="T29" s="3">
        <v>7.54898E-05</v>
      </c>
      <c r="U29" s="3">
        <v>0.0102154</v>
      </c>
      <c r="V29" s="3">
        <v>0.0102309</v>
      </c>
      <c r="W29" s="3">
        <v>-0.000137705</v>
      </c>
    </row>
    <row r="30" spans="2:23" s="3" customFormat="1" ht="12.75">
      <c r="B30" s="2"/>
      <c r="E30" s="3">
        <v>8</v>
      </c>
      <c r="H30" s="3">
        <v>-0.00117594</v>
      </c>
      <c r="I30" s="3">
        <v>-0.053453</v>
      </c>
      <c r="J30" s="3">
        <v>0.00118647</v>
      </c>
      <c r="K30" s="3">
        <v>0.0534462</v>
      </c>
      <c r="L30" s="3">
        <v>-0.00117641</v>
      </c>
      <c r="M30" s="3">
        <v>-0.0534521</v>
      </c>
      <c r="N30" s="3">
        <v>0.00118535</v>
      </c>
      <c r="O30" s="3">
        <v>0.0534457</v>
      </c>
      <c r="P30" s="3">
        <v>-3.16374E-05</v>
      </c>
      <c r="Q30" s="3">
        <v>-0.00263789</v>
      </c>
      <c r="R30" s="3">
        <v>4.10315E-05</v>
      </c>
      <c r="S30" s="3">
        <v>0.00263202</v>
      </c>
      <c r="T30" s="3">
        <v>-3.16177E-05</v>
      </c>
      <c r="U30" s="3">
        <v>-0.00263795</v>
      </c>
      <c r="V30" s="3">
        <v>4.09906E-05</v>
      </c>
      <c r="W30" s="3">
        <v>0.00263195</v>
      </c>
    </row>
    <row r="31" spans="2:23" s="3" customFormat="1" ht="12.75">
      <c r="B31" s="2"/>
      <c r="E31" s="3">
        <v>9</v>
      </c>
      <c r="H31" s="3">
        <v>-0.000624689</v>
      </c>
      <c r="I31" s="3">
        <v>-0.018155</v>
      </c>
      <c r="J31" s="3">
        <v>0.0181543</v>
      </c>
      <c r="K31" s="3">
        <v>-0.000618031</v>
      </c>
      <c r="L31" s="3">
        <v>0.000617433</v>
      </c>
      <c r="M31" s="3">
        <v>0.0181614</v>
      </c>
      <c r="N31" s="3">
        <v>-0.0181615</v>
      </c>
      <c r="O31" s="3">
        <v>0.000624315</v>
      </c>
      <c r="P31" s="3">
        <v>-1.65541E-05</v>
      </c>
      <c r="Q31" s="3">
        <v>-0.000630447</v>
      </c>
      <c r="R31" s="3">
        <v>0.000630277</v>
      </c>
      <c r="S31" s="3">
        <v>-9.38798E-06</v>
      </c>
      <c r="T31" s="3">
        <v>9.18397E-06</v>
      </c>
      <c r="U31" s="3">
        <v>0.000637445</v>
      </c>
      <c r="V31" s="3">
        <v>-0.000637612</v>
      </c>
      <c r="W31" s="3">
        <v>1.63418E-05</v>
      </c>
    </row>
    <row r="32" spans="2:23" s="3" customFormat="1" ht="12.75">
      <c r="B32" s="2"/>
      <c r="E32" s="3">
        <v>10</v>
      </c>
      <c r="H32" s="3">
        <v>-0.20128</v>
      </c>
      <c r="I32" s="3">
        <v>-0.00585594</v>
      </c>
      <c r="J32" s="3">
        <v>-0.20128</v>
      </c>
      <c r="K32" s="3">
        <v>-0.00585543</v>
      </c>
      <c r="L32" s="3">
        <v>-0.20128</v>
      </c>
      <c r="M32" s="3">
        <v>-0.00585557</v>
      </c>
      <c r="N32" s="3">
        <v>-0.201279</v>
      </c>
      <c r="O32" s="3">
        <v>-0.0058556</v>
      </c>
      <c r="P32" s="3">
        <v>-0.200964</v>
      </c>
      <c r="Q32" s="3">
        <v>-0.000160772</v>
      </c>
      <c r="R32" s="3">
        <v>-0.200964</v>
      </c>
      <c r="S32" s="3">
        <v>-0.000160782</v>
      </c>
      <c r="T32" s="3">
        <v>-0.200964</v>
      </c>
      <c r="U32" s="3">
        <v>-0.000160782</v>
      </c>
      <c r="V32" s="3">
        <v>-0.200964</v>
      </c>
      <c r="W32" s="3">
        <v>-0.000160772</v>
      </c>
    </row>
    <row r="33" spans="2:23" s="3" customFormat="1" ht="12.75">
      <c r="B33" s="2"/>
      <c r="E33" s="3">
        <v>11</v>
      </c>
      <c r="H33" s="3">
        <v>-0.000163346</v>
      </c>
      <c r="I33" s="3">
        <v>-0.00197166</v>
      </c>
      <c r="J33" s="3">
        <v>-0.00197094</v>
      </c>
      <c r="K33" s="3">
        <v>0.000166212</v>
      </c>
      <c r="L33" s="3">
        <v>0.000166592</v>
      </c>
      <c r="M33" s="3">
        <v>0.00197385</v>
      </c>
      <c r="N33" s="3">
        <v>0.00197435</v>
      </c>
      <c r="O33" s="3">
        <v>-0.000163698</v>
      </c>
      <c r="P33" s="3">
        <v>5.33693E-08</v>
      </c>
      <c r="Q33" s="3">
        <v>-4.59129E-05</v>
      </c>
      <c r="R33" s="3">
        <v>-4.55107E-05</v>
      </c>
      <c r="S33" s="3">
        <v>2.72804E-06</v>
      </c>
      <c r="T33" s="3">
        <v>3.13287E-06</v>
      </c>
      <c r="U33" s="3">
        <v>4.82915E-05</v>
      </c>
      <c r="V33" s="3">
        <v>4.8695E-05</v>
      </c>
      <c r="W33" s="3">
        <v>-3.50899E-07</v>
      </c>
    </row>
    <row r="34" spans="2:23" s="3" customFormat="1" ht="12.75">
      <c r="B34" s="2"/>
      <c r="E34" s="3">
        <v>12</v>
      </c>
      <c r="H34" s="3">
        <v>-8.61391E-05</v>
      </c>
      <c r="I34" s="3">
        <v>-0.000800223</v>
      </c>
      <c r="J34" s="3">
        <v>8.62453E-05</v>
      </c>
      <c r="K34" s="3">
        <v>0.000802649</v>
      </c>
      <c r="L34" s="3">
        <v>-8.61505E-05</v>
      </c>
      <c r="M34" s="3">
        <v>-0.000800125</v>
      </c>
      <c r="N34" s="3">
        <v>8.60821E-05</v>
      </c>
      <c r="O34" s="3">
        <v>0.000802883</v>
      </c>
      <c r="P34" s="3">
        <v>-5.16927E-07</v>
      </c>
      <c r="Q34" s="3">
        <v>-1.80765E-05</v>
      </c>
      <c r="R34" s="3">
        <v>5.60128E-07</v>
      </c>
      <c r="S34" s="3">
        <v>2.07509E-05</v>
      </c>
      <c r="T34" s="3">
        <v>-5.16829E-07</v>
      </c>
      <c r="U34" s="3">
        <v>-1.80778E-05</v>
      </c>
      <c r="V34" s="3">
        <v>5.59445E-07</v>
      </c>
      <c r="W34" s="3">
        <v>2.07501E-05</v>
      </c>
    </row>
    <row r="35" spans="2:23" s="3" customFormat="1" ht="12.75">
      <c r="B35" s="2"/>
      <c r="E35" s="3">
        <v>13</v>
      </c>
      <c r="H35" s="3">
        <v>-4.68159E-05</v>
      </c>
      <c r="I35" s="3">
        <v>-0.000398469</v>
      </c>
      <c r="J35" s="3">
        <v>0.000398591</v>
      </c>
      <c r="K35" s="3">
        <v>-4.53929E-05</v>
      </c>
      <c r="L35" s="3">
        <v>4.56192E-05</v>
      </c>
      <c r="M35" s="3">
        <v>0.000400188</v>
      </c>
      <c r="N35" s="3">
        <v>-0.000399962</v>
      </c>
      <c r="O35" s="3">
        <v>4.70152E-05</v>
      </c>
      <c r="P35" s="3">
        <v>-7.97397E-07</v>
      </c>
      <c r="Q35" s="3">
        <v>-8.43508E-06</v>
      </c>
      <c r="R35" s="3">
        <v>8.70718E-06</v>
      </c>
      <c r="S35" s="3">
        <v>6.82503E-07</v>
      </c>
      <c r="T35" s="3">
        <v>-4.10962E-07</v>
      </c>
      <c r="U35" s="3">
        <v>1.01874E-05</v>
      </c>
      <c r="V35" s="3">
        <v>-9.91567E-06</v>
      </c>
      <c r="W35" s="3">
        <v>1.06912E-06</v>
      </c>
    </row>
    <row r="36" spans="2:23" s="3" customFormat="1" ht="12.75">
      <c r="B36" s="2"/>
      <c r="E36" s="3">
        <v>14</v>
      </c>
      <c r="H36" s="3">
        <v>-0.150018</v>
      </c>
      <c r="I36" s="3">
        <v>-0.000216706</v>
      </c>
      <c r="J36" s="3">
        <v>-0.150018</v>
      </c>
      <c r="K36" s="3">
        <v>-0.000216617</v>
      </c>
      <c r="L36" s="3">
        <v>-0.150018</v>
      </c>
      <c r="M36" s="3">
        <v>-0.000216719</v>
      </c>
      <c r="N36" s="3">
        <v>-0.150018</v>
      </c>
      <c r="O36" s="3">
        <v>-0.00021672</v>
      </c>
      <c r="P36" s="3">
        <v>-0.149992</v>
      </c>
      <c r="Q36" s="3">
        <v>-3.70954E-06</v>
      </c>
      <c r="R36" s="3">
        <v>-0.149992</v>
      </c>
      <c r="S36" s="3">
        <v>-3.70964E-06</v>
      </c>
      <c r="T36" s="3">
        <v>-0.149992</v>
      </c>
      <c r="U36" s="3">
        <v>-3.70965E-06</v>
      </c>
      <c r="V36" s="3">
        <v>-0.149992</v>
      </c>
      <c r="W36" s="3">
        <v>-3.70972E-06</v>
      </c>
    </row>
    <row r="37" spans="2:23" s="3" customFormat="1" ht="12.75">
      <c r="B37" s="2"/>
      <c r="E37" s="3">
        <v>15</v>
      </c>
      <c r="H37" s="3">
        <v>-1.45617E-05</v>
      </c>
      <c r="I37" s="3">
        <v>-0.000124111</v>
      </c>
      <c r="J37" s="3">
        <v>-0.000123613</v>
      </c>
      <c r="K37" s="3">
        <v>1.40975E-05</v>
      </c>
      <c r="L37" s="3">
        <v>1.45155E-05</v>
      </c>
      <c r="M37" s="3">
        <v>0.000123186</v>
      </c>
      <c r="N37" s="3">
        <v>0.000123638</v>
      </c>
      <c r="O37" s="3">
        <v>-1.49716E-05</v>
      </c>
      <c r="P37" s="3">
        <v>-4.72185E-08</v>
      </c>
      <c r="Q37" s="3">
        <v>-2.35757E-06</v>
      </c>
      <c r="R37" s="3">
        <v>-1.91167E-06</v>
      </c>
      <c r="S37" s="3">
        <v>-4.39469E-07</v>
      </c>
      <c r="T37" s="3">
        <v>6.45537E-09</v>
      </c>
      <c r="U37" s="3">
        <v>1.42492E-06</v>
      </c>
      <c r="V37" s="3">
        <v>1.87087E-06</v>
      </c>
      <c r="W37" s="3">
        <v>-4.93203E-07</v>
      </c>
    </row>
    <row r="39" spans="2:23" s="3" customFormat="1" ht="12.75">
      <c r="B39" s="2"/>
      <c r="E39" s="3" t="s">
        <v>0</v>
      </c>
      <c r="H39" s="3" t="s">
        <v>1</v>
      </c>
      <c r="I39" s="3" t="s">
        <v>2</v>
      </c>
      <c r="J39" s="3" t="s">
        <v>1</v>
      </c>
      <c r="K39" s="3" t="s">
        <v>22</v>
      </c>
      <c r="L39" s="3" t="s">
        <v>1</v>
      </c>
      <c r="M39" s="3" t="s">
        <v>22</v>
      </c>
      <c r="N39" s="3" t="s">
        <v>1</v>
      </c>
      <c r="O39" s="3" t="s">
        <v>29</v>
      </c>
      <c r="P39" s="3" t="s">
        <v>1</v>
      </c>
      <c r="Q39" s="3" t="s">
        <v>1</v>
      </c>
      <c r="R39" s="3" t="s">
        <v>1</v>
      </c>
      <c r="S39" s="3" t="s">
        <v>1</v>
      </c>
      <c r="T39" s="3" t="s">
        <v>1</v>
      </c>
      <c r="U39" s="3" t="s">
        <v>1</v>
      </c>
      <c r="V39" s="4" t="s">
        <v>1</v>
      </c>
      <c r="W39" s="4" t="s">
        <v>1</v>
      </c>
    </row>
    <row r="40" spans="1:23" s="6" customFormat="1" ht="38.25">
      <c r="A40" s="5" t="s">
        <v>37</v>
      </c>
      <c r="B40" s="5" t="s">
        <v>50</v>
      </c>
      <c r="C40" s="5" t="s">
        <v>46</v>
      </c>
      <c r="D40" s="5" t="s">
        <v>47</v>
      </c>
      <c r="E40" s="5" t="s">
        <v>4</v>
      </c>
      <c r="F40" s="6" t="s">
        <v>48</v>
      </c>
      <c r="G40" s="6" t="s">
        <v>65</v>
      </c>
      <c r="H40" s="6" t="s">
        <v>5</v>
      </c>
      <c r="I40" s="6" t="s">
        <v>6</v>
      </c>
      <c r="J40" s="6" t="s">
        <v>5</v>
      </c>
      <c r="K40" s="6" t="s">
        <v>6</v>
      </c>
      <c r="L40" s="6" t="s">
        <v>5</v>
      </c>
      <c r="M40" s="6" t="s">
        <v>6</v>
      </c>
      <c r="N40" s="6" t="s">
        <v>5</v>
      </c>
      <c r="O40" s="6" t="s">
        <v>6</v>
      </c>
      <c r="P40" s="6" t="s">
        <v>5</v>
      </c>
      <c r="Q40" s="6" t="s">
        <v>6</v>
      </c>
      <c r="R40" s="6" t="s">
        <v>5</v>
      </c>
      <c r="S40" s="6" t="s">
        <v>6</v>
      </c>
      <c r="T40" s="6" t="s">
        <v>5</v>
      </c>
      <c r="U40" s="6" t="s">
        <v>6</v>
      </c>
      <c r="V40" s="7" t="s">
        <v>5</v>
      </c>
      <c r="W40" s="7" t="s">
        <v>6</v>
      </c>
    </row>
    <row r="41" spans="1:23" s="3" customFormat="1" ht="12.75">
      <c r="A41" s="2" t="s">
        <v>38</v>
      </c>
      <c r="B41" s="8">
        <f>'choix config'!H40</f>
        <v>15.913781023817705</v>
      </c>
      <c r="C41" s="2">
        <f aca="true" t="shared" si="0" ref="C41:C55">($B$41*H41+$B$42*J41+$B$43*L41+$B$44*N41+$B$45*P41+$B$46*R41+$B$47*T41+$B$48*V41)/100</f>
        <v>5.138557582812645E-08</v>
      </c>
      <c r="D41" s="2">
        <f aca="true" t="shared" si="1" ref="D41:D55">($B$41*I41+$B$42*K41+$B$43*M41+$B$44*O41+$B$45*Q41+$B$46*S41+$B$47*U41+$B$48*W41)/100</f>
        <v>-7.026372017054285E-08</v>
      </c>
      <c r="E41" s="9">
        <v>1</v>
      </c>
      <c r="F41" s="10" t="s">
        <v>49</v>
      </c>
      <c r="G41" s="10"/>
      <c r="H41" s="3">
        <v>-3.01558E-10</v>
      </c>
      <c r="I41" s="3">
        <v>-1.80638E-07</v>
      </c>
      <c r="J41" s="3">
        <v>1.80637E-07</v>
      </c>
      <c r="K41" s="3">
        <v>-3.00989E-10</v>
      </c>
      <c r="L41" s="3">
        <v>3.0106E-10</v>
      </c>
      <c r="M41" s="3">
        <v>1.80638E-07</v>
      </c>
      <c r="N41" s="3">
        <v>-1.80638E-07</v>
      </c>
      <c r="O41" s="3">
        <v>3.01458E-10</v>
      </c>
      <c r="P41" s="3">
        <v>-1.38097E-10</v>
      </c>
      <c r="Q41" s="3">
        <v>-1.38628E-07</v>
      </c>
      <c r="R41" s="3">
        <v>1.38629E-07</v>
      </c>
      <c r="S41" s="3">
        <v>-1.38651E-10</v>
      </c>
      <c r="T41" s="3">
        <v>1.38594E-10</v>
      </c>
      <c r="U41" s="3">
        <v>1.38628E-07</v>
      </c>
      <c r="V41" s="3">
        <v>-1.38628E-07</v>
      </c>
      <c r="W41" s="3">
        <v>1.38793E-10</v>
      </c>
    </row>
    <row r="42" spans="1:23" s="3" customFormat="1" ht="12.75">
      <c r="A42" s="2" t="s">
        <v>39</v>
      </c>
      <c r="B42" s="8">
        <f>'choix config'!H41</f>
        <v>15.865423261242285</v>
      </c>
      <c r="C42" s="2">
        <f t="shared" si="0"/>
        <v>-1.481433318648917E-10</v>
      </c>
      <c r="D42" s="2">
        <f t="shared" si="1"/>
        <v>-5.5216992381552034E-08</v>
      </c>
      <c r="E42" s="9">
        <v>2</v>
      </c>
      <c r="F42" s="10" t="s">
        <v>64</v>
      </c>
      <c r="G42" s="10"/>
      <c r="H42" s="3">
        <v>-4.36608E-10</v>
      </c>
      <c r="I42" s="3">
        <v>-1.44819E-07</v>
      </c>
      <c r="J42" s="3">
        <v>-4.36608E-10</v>
      </c>
      <c r="K42" s="3">
        <v>-1.44819E-07</v>
      </c>
      <c r="L42" s="3">
        <v>-4.36608E-10</v>
      </c>
      <c r="M42" s="3">
        <v>-1.44819E-07</v>
      </c>
      <c r="N42" s="3">
        <v>-4.36608E-10</v>
      </c>
      <c r="O42" s="3">
        <v>-1.44819E-07</v>
      </c>
      <c r="P42" s="3">
        <v>-1.45544E-10</v>
      </c>
      <c r="Q42" s="3">
        <v>-7.21646E-08</v>
      </c>
      <c r="R42" s="3">
        <v>-1.45544E-10</v>
      </c>
      <c r="S42" s="3">
        <v>-7.21647E-08</v>
      </c>
      <c r="T42" s="3">
        <v>-1.45544E-10</v>
      </c>
      <c r="U42" s="3">
        <v>-7.21646E-08</v>
      </c>
      <c r="V42" s="3">
        <v>-1.45544E-10</v>
      </c>
      <c r="W42" s="3">
        <v>-7.21647E-08</v>
      </c>
    </row>
    <row r="43" spans="1:23" s="3" customFormat="1" ht="12.75">
      <c r="A43" s="2" t="s">
        <v>40</v>
      </c>
      <c r="B43" s="8">
        <f>'choix config'!H42</f>
        <v>-6.071906714564591</v>
      </c>
      <c r="C43" s="2">
        <f t="shared" si="0"/>
        <v>-0.6234934024264479</v>
      </c>
      <c r="D43" s="2">
        <f t="shared" si="1"/>
        <v>-0.8431979531861125</v>
      </c>
      <c r="E43" s="9">
        <v>3</v>
      </c>
      <c r="F43" s="3" t="s">
        <v>48</v>
      </c>
      <c r="H43" s="3">
        <v>-0.0122823</v>
      </c>
      <c r="I43" s="3">
        <v>-2.89824</v>
      </c>
      <c r="J43" s="3">
        <v>-2.89823</v>
      </c>
      <c r="K43" s="3">
        <v>0.0122844</v>
      </c>
      <c r="L43" s="3">
        <v>0.0122823</v>
      </c>
      <c r="M43" s="3">
        <v>2.89824</v>
      </c>
      <c r="N43" s="3">
        <v>2.89823</v>
      </c>
      <c r="O43" s="3">
        <v>-0.0122935</v>
      </c>
      <c r="P43" s="3">
        <v>-0.00267894</v>
      </c>
      <c r="Q43" s="3">
        <v>-0.94795</v>
      </c>
      <c r="R43" s="3">
        <v>-0.947951</v>
      </c>
      <c r="S43" s="3">
        <v>0.00268195</v>
      </c>
      <c r="T43" s="3">
        <v>0.00268262</v>
      </c>
      <c r="U43" s="3">
        <v>0.94795</v>
      </c>
      <c r="V43" s="3">
        <v>0.947951</v>
      </c>
      <c r="W43" s="3">
        <v>-0.00267987</v>
      </c>
    </row>
    <row r="44" spans="1:23" s="3" customFormat="1" ht="12.75">
      <c r="A44" s="2" t="s">
        <v>41</v>
      </c>
      <c r="B44" s="8">
        <f>'choix config'!H39</f>
        <v>-0.2597629292175725</v>
      </c>
      <c r="C44" s="2">
        <f t="shared" si="0"/>
        <v>0.0006144929859859076</v>
      </c>
      <c r="D44" s="2">
        <f t="shared" si="1"/>
        <v>0.11271015881912762</v>
      </c>
      <c r="E44" s="9">
        <v>4</v>
      </c>
      <c r="F44" s="3" t="s">
        <v>48</v>
      </c>
      <c r="H44" s="3">
        <v>-0.0092701</v>
      </c>
      <c r="I44" s="3">
        <v>-1.60239</v>
      </c>
      <c r="J44" s="3">
        <v>0.00927789</v>
      </c>
      <c r="K44" s="3">
        <v>1.60239</v>
      </c>
      <c r="L44" s="3">
        <v>-0.00927169</v>
      </c>
      <c r="M44" s="3">
        <v>-1.60239</v>
      </c>
      <c r="N44" s="3">
        <v>0.00927939</v>
      </c>
      <c r="O44" s="3">
        <v>1.60238</v>
      </c>
      <c r="P44" s="3">
        <v>-0.00136429</v>
      </c>
      <c r="Q44" s="3">
        <v>-0.353094</v>
      </c>
      <c r="R44" s="3">
        <v>0.00136542</v>
      </c>
      <c r="S44" s="3">
        <v>0.353095</v>
      </c>
      <c r="T44" s="3">
        <v>-0.00136535</v>
      </c>
      <c r="U44" s="3">
        <v>-0.353095</v>
      </c>
      <c r="V44" s="3">
        <v>0.00136524</v>
      </c>
      <c r="W44" s="3">
        <v>0.353094</v>
      </c>
    </row>
    <row r="45" spans="1:23" s="3" customFormat="1" ht="12.75">
      <c r="A45" s="2" t="s">
        <v>42</v>
      </c>
      <c r="B45" s="8">
        <f>B41</f>
        <v>15.913781023817705</v>
      </c>
      <c r="C45" s="2">
        <f t="shared" si="0"/>
        <v>0.14532560700063515</v>
      </c>
      <c r="D45" s="2">
        <f t="shared" si="1"/>
        <v>-0.20128101030577003</v>
      </c>
      <c r="E45" s="9">
        <v>5</v>
      </c>
      <c r="F45" s="3" t="s">
        <v>48</v>
      </c>
      <c r="H45" s="3">
        <v>-0.00619007</v>
      </c>
      <c r="I45" s="3">
        <v>-0.791493</v>
      </c>
      <c r="J45" s="3">
        <v>0.791491</v>
      </c>
      <c r="K45" s="3">
        <v>-0.00619298</v>
      </c>
      <c r="L45" s="3">
        <v>0.00619051</v>
      </c>
      <c r="M45" s="3">
        <v>0.791493</v>
      </c>
      <c r="N45" s="3">
        <v>-0.791489</v>
      </c>
      <c r="O45" s="3">
        <v>0.00619203</v>
      </c>
      <c r="P45" s="3">
        <v>-0.000616264</v>
      </c>
      <c r="Q45" s="3">
        <v>-0.119022</v>
      </c>
      <c r="R45" s="3">
        <v>0.119023</v>
      </c>
      <c r="S45" s="3">
        <v>-0.000616421</v>
      </c>
      <c r="T45" s="3">
        <v>0.000616543</v>
      </c>
      <c r="U45" s="3">
        <v>0.119022</v>
      </c>
      <c r="V45" s="3">
        <v>-0.119022</v>
      </c>
      <c r="W45" s="3">
        <v>0.000616218</v>
      </c>
    </row>
    <row r="46" spans="1:23" s="3" customFormat="1" ht="12.75">
      <c r="A46" s="2" t="s">
        <v>43</v>
      </c>
      <c r="B46" s="8">
        <f>B42</f>
        <v>15.865423261242285</v>
      </c>
      <c r="C46" s="2">
        <f t="shared" si="0"/>
        <v>-0.0010285388796262764</v>
      </c>
      <c r="D46" s="2">
        <f t="shared" si="1"/>
        <v>-0.0994375395131574</v>
      </c>
      <c r="E46" s="9">
        <v>6</v>
      </c>
      <c r="F46" s="3" t="s">
        <v>48</v>
      </c>
      <c r="H46" s="3">
        <v>-0.00378499</v>
      </c>
      <c r="I46" s="3">
        <v>-0.354197</v>
      </c>
      <c r="J46" s="3">
        <v>-0.00378855</v>
      </c>
      <c r="K46" s="3">
        <v>-0.354195</v>
      </c>
      <c r="L46" s="3">
        <v>-0.00378632</v>
      </c>
      <c r="M46" s="3">
        <v>-0.354196</v>
      </c>
      <c r="N46" s="3">
        <v>-0.00378543</v>
      </c>
      <c r="O46" s="3">
        <v>-0.354194</v>
      </c>
      <c r="P46" s="3">
        <v>-0.000254914</v>
      </c>
      <c r="Q46" s="3">
        <v>-0.036559</v>
      </c>
      <c r="R46" s="3">
        <v>-0.000254914</v>
      </c>
      <c r="S46" s="3">
        <v>-0.0365592</v>
      </c>
      <c r="T46" s="3">
        <v>-0.000254914</v>
      </c>
      <c r="U46" s="3">
        <v>-0.0365592</v>
      </c>
      <c r="V46" s="3">
        <v>-0.000254914</v>
      </c>
      <c r="W46" s="3">
        <v>-0.0365589</v>
      </c>
    </row>
    <row r="47" spans="1:23" s="3" customFormat="1" ht="12.75">
      <c r="A47" s="2" t="s">
        <v>44</v>
      </c>
      <c r="B47" s="8">
        <f>B43</f>
        <v>-6.071906714564591</v>
      </c>
      <c r="C47" s="2">
        <f t="shared" si="0"/>
        <v>-0.025404398076647964</v>
      </c>
      <c r="D47" s="2">
        <f t="shared" si="1"/>
        <v>-0.03359223218486513</v>
      </c>
      <c r="E47" s="9">
        <v>7</v>
      </c>
      <c r="F47" s="3" t="s">
        <v>48</v>
      </c>
      <c r="H47" s="3">
        <v>-0.00216765</v>
      </c>
      <c r="I47" s="3">
        <v>-0.144201</v>
      </c>
      <c r="J47" s="3">
        <v>-0.1442</v>
      </c>
      <c r="K47" s="3">
        <v>0.00216976</v>
      </c>
      <c r="L47" s="3">
        <v>0.00216865</v>
      </c>
      <c r="M47" s="3">
        <v>0.144201</v>
      </c>
      <c r="N47" s="3">
        <v>0.144199</v>
      </c>
      <c r="O47" s="3">
        <v>-0.00216824</v>
      </c>
      <c r="P47" s="3">
        <v>-9.88154E-05</v>
      </c>
      <c r="Q47" s="3">
        <v>-0.0102542</v>
      </c>
      <c r="R47" s="3">
        <v>-0.0102543</v>
      </c>
      <c r="S47" s="3">
        <v>9.88407E-05</v>
      </c>
      <c r="T47" s="3">
        <v>9.87949E-05</v>
      </c>
      <c r="U47" s="3">
        <v>0.0102543</v>
      </c>
      <c r="V47" s="3">
        <v>0.0102542</v>
      </c>
      <c r="W47" s="3">
        <v>-9.87315E-05</v>
      </c>
    </row>
    <row r="48" spans="1:23" s="3" customFormat="1" ht="12.75">
      <c r="A48" s="2" t="s">
        <v>45</v>
      </c>
      <c r="B48" s="8">
        <f>B44</f>
        <v>-0.2597629292175725</v>
      </c>
      <c r="C48" s="2">
        <f t="shared" si="0"/>
        <v>7.034963272729597E-05</v>
      </c>
      <c r="D48" s="2">
        <f t="shared" si="1"/>
        <v>0.0032324389225504378</v>
      </c>
      <c r="E48" s="9">
        <v>8</v>
      </c>
      <c r="F48" s="3" t="s">
        <v>48</v>
      </c>
      <c r="H48" s="3">
        <v>-0.00118064</v>
      </c>
      <c r="I48" s="3">
        <v>-0.0534501</v>
      </c>
      <c r="J48" s="3">
        <v>0.00118177</v>
      </c>
      <c r="K48" s="3">
        <v>0.0534492</v>
      </c>
      <c r="L48" s="3">
        <v>-0.00118111</v>
      </c>
      <c r="M48" s="3">
        <v>-0.0534492</v>
      </c>
      <c r="N48" s="3">
        <v>0.00118065</v>
      </c>
      <c r="O48" s="3">
        <v>0.0534487</v>
      </c>
      <c r="P48" s="3">
        <v>-3.63379E-05</v>
      </c>
      <c r="Q48" s="3">
        <v>-0.00263493</v>
      </c>
      <c r="R48" s="3">
        <v>3.6331E-05</v>
      </c>
      <c r="S48" s="3">
        <v>0.00263498</v>
      </c>
      <c r="T48" s="3">
        <v>-3.63183E-05</v>
      </c>
      <c r="U48" s="3">
        <v>-0.00263499</v>
      </c>
      <c r="V48" s="3">
        <v>3.62901E-05</v>
      </c>
      <c r="W48" s="3">
        <v>0.00263492</v>
      </c>
    </row>
    <row r="49" spans="2:23" s="3" customFormat="1" ht="12.75">
      <c r="B49" s="2"/>
      <c r="C49" s="2">
        <f t="shared" si="0"/>
        <v>0.0028908685433121223</v>
      </c>
      <c r="D49" s="2">
        <f t="shared" si="1"/>
        <v>-0.004233905679406064</v>
      </c>
      <c r="E49" s="9">
        <v>9</v>
      </c>
      <c r="F49" s="3" t="s">
        <v>48</v>
      </c>
      <c r="H49" s="3">
        <v>-0.000621008</v>
      </c>
      <c r="I49" s="3">
        <v>-0.0181585</v>
      </c>
      <c r="J49" s="3">
        <v>0.018158</v>
      </c>
      <c r="K49" s="3">
        <v>-0.000621517</v>
      </c>
      <c r="L49" s="3">
        <v>0.000621114</v>
      </c>
      <c r="M49" s="3">
        <v>0.0181579</v>
      </c>
      <c r="N49" s="3">
        <v>-0.0181578</v>
      </c>
      <c r="O49" s="3">
        <v>0.000620828</v>
      </c>
      <c r="P49" s="3">
        <v>-1.28733E-05</v>
      </c>
      <c r="Q49" s="3">
        <v>-0.000633933</v>
      </c>
      <c r="R49" s="3">
        <v>0.000633958</v>
      </c>
      <c r="S49" s="3">
        <v>-1.28744E-05</v>
      </c>
      <c r="T49" s="3">
        <v>1.28648E-05</v>
      </c>
      <c r="U49" s="3">
        <v>0.000633958</v>
      </c>
      <c r="V49" s="3">
        <v>-0.000633931</v>
      </c>
      <c r="W49" s="3">
        <v>1.28553E-05</v>
      </c>
    </row>
    <row r="50" spans="2:23" s="3" customFormat="1" ht="12.75">
      <c r="B50" s="2"/>
      <c r="C50" s="2">
        <f t="shared" si="0"/>
        <v>-8.268708300304553E-05</v>
      </c>
      <c r="D50" s="2">
        <f t="shared" si="1"/>
        <v>-0.0015284699178192277</v>
      </c>
      <c r="E50" s="9">
        <v>10</v>
      </c>
      <c r="F50" s="3" t="s">
        <v>48</v>
      </c>
      <c r="H50" s="3">
        <v>-0.00032035</v>
      </c>
      <c r="I50" s="3">
        <v>-0.00585087</v>
      </c>
      <c r="J50" s="3">
        <v>-0.000320586</v>
      </c>
      <c r="K50" s="3">
        <v>-0.00585036</v>
      </c>
      <c r="L50" s="3">
        <v>-0.000320475</v>
      </c>
      <c r="M50" s="3">
        <v>-0.0058505</v>
      </c>
      <c r="N50" s="3">
        <v>-0.000320225</v>
      </c>
      <c r="O50" s="3">
        <v>-0.00585054</v>
      </c>
      <c r="P50" s="3">
        <v>-4.46302E-06</v>
      </c>
      <c r="Q50" s="3">
        <v>-0.00015571</v>
      </c>
      <c r="R50" s="3">
        <v>-4.46302E-06</v>
      </c>
      <c r="S50" s="3">
        <v>-0.00015572</v>
      </c>
      <c r="T50" s="3">
        <v>-4.46302E-06</v>
      </c>
      <c r="U50" s="3">
        <v>-0.00015572</v>
      </c>
      <c r="V50" s="3">
        <v>-4.46302E-06</v>
      </c>
      <c r="W50" s="3">
        <v>-0.000155709</v>
      </c>
    </row>
    <row r="51" spans="2:23" s="3" customFormat="1" ht="12.75">
      <c r="B51" s="2"/>
      <c r="C51" s="2">
        <f t="shared" si="0"/>
        <v>-0.0003622756152290894</v>
      </c>
      <c r="D51" s="2">
        <f t="shared" si="1"/>
        <v>-0.0004172300811959846</v>
      </c>
      <c r="E51" s="9">
        <v>11</v>
      </c>
      <c r="F51" s="3" t="s">
        <v>48</v>
      </c>
      <c r="H51" s="3">
        <v>-0.00016494</v>
      </c>
      <c r="I51" s="3">
        <v>-0.00197285</v>
      </c>
      <c r="J51" s="3">
        <v>-0.00197253</v>
      </c>
      <c r="K51" s="3">
        <v>0.000165025</v>
      </c>
      <c r="L51" s="3">
        <v>0.000164998</v>
      </c>
      <c r="M51" s="3">
        <v>0.00197266</v>
      </c>
      <c r="N51" s="3">
        <v>0.00197276</v>
      </c>
      <c r="O51" s="3">
        <v>-0.000164885</v>
      </c>
      <c r="P51" s="3">
        <v>-1.54001E-06</v>
      </c>
      <c r="Q51" s="3">
        <v>-4.71006E-05</v>
      </c>
      <c r="R51" s="3">
        <v>-4.71041E-05</v>
      </c>
      <c r="S51" s="3">
        <v>1.54041E-06</v>
      </c>
      <c r="T51" s="3">
        <v>1.53949E-06</v>
      </c>
      <c r="U51" s="3">
        <v>4.71039E-05</v>
      </c>
      <c r="V51" s="3">
        <v>4.71016E-05</v>
      </c>
      <c r="W51" s="3">
        <v>-1.53853E-06</v>
      </c>
    </row>
    <row r="52" spans="2:23" s="3" customFormat="1" ht="12.75">
      <c r="B52" s="2"/>
      <c r="C52" s="2">
        <f t="shared" si="0"/>
        <v>5.008181597131526E-06</v>
      </c>
      <c r="D52" s="2">
        <f t="shared" si="1"/>
        <v>4.727426458414907E-05</v>
      </c>
      <c r="E52" s="9">
        <v>12</v>
      </c>
      <c r="F52" s="3" t="s">
        <v>48</v>
      </c>
      <c r="H52" s="3">
        <v>-8.61606E-05</v>
      </c>
      <c r="I52" s="3">
        <v>-0.000801559</v>
      </c>
      <c r="J52" s="3">
        <v>8.62239E-05</v>
      </c>
      <c r="K52" s="3">
        <v>0.000801312</v>
      </c>
      <c r="L52" s="3">
        <v>-8.6172E-05</v>
      </c>
      <c r="M52" s="3">
        <v>-0.000801461</v>
      </c>
      <c r="N52" s="3">
        <v>8.60606E-05</v>
      </c>
      <c r="O52" s="3">
        <v>0.000801546</v>
      </c>
      <c r="P52" s="3">
        <v>-5.38375E-07</v>
      </c>
      <c r="Q52" s="3">
        <v>-1.9413E-05</v>
      </c>
      <c r="R52" s="3">
        <v>5.3868E-07</v>
      </c>
      <c r="S52" s="3">
        <v>1.94144E-05</v>
      </c>
      <c r="T52" s="3">
        <v>-5.38277E-07</v>
      </c>
      <c r="U52" s="3">
        <v>-1.94143E-05</v>
      </c>
      <c r="V52" s="3">
        <v>5.37997E-07</v>
      </c>
      <c r="W52" s="3">
        <v>1.94136E-05</v>
      </c>
    </row>
    <row r="53" spans="2:23" s="3" customFormat="1" ht="12.75">
      <c r="B53" s="2"/>
      <c r="C53" s="2">
        <f t="shared" si="0"/>
        <v>5.566987548250711E-05</v>
      </c>
      <c r="D53" s="2">
        <f t="shared" si="1"/>
        <v>-9.733563757564846E-05</v>
      </c>
      <c r="E53" s="9">
        <v>13</v>
      </c>
      <c r="F53" s="3" t="s">
        <v>48</v>
      </c>
      <c r="H53" s="3">
        <v>-4.62116E-05</v>
      </c>
      <c r="I53" s="3">
        <v>-0.000399345</v>
      </c>
      <c r="J53" s="3">
        <v>0.000399196</v>
      </c>
      <c r="K53" s="3">
        <v>-4.62688E-05</v>
      </c>
      <c r="L53" s="3">
        <v>4.62235E-05</v>
      </c>
      <c r="M53" s="3">
        <v>0.000399312</v>
      </c>
      <c r="N53" s="3">
        <v>-0.000399358</v>
      </c>
      <c r="O53" s="3">
        <v>4.61393E-05</v>
      </c>
      <c r="P53" s="3">
        <v>-1.93129E-07</v>
      </c>
      <c r="Q53" s="3">
        <v>-9.311E-06</v>
      </c>
      <c r="R53" s="3">
        <v>9.31145E-06</v>
      </c>
      <c r="S53" s="3">
        <v>-1.93416E-07</v>
      </c>
      <c r="T53" s="3">
        <v>1.93306E-07</v>
      </c>
      <c r="U53" s="3">
        <v>9.31145E-06</v>
      </c>
      <c r="V53" s="3">
        <v>-9.3114E-06</v>
      </c>
      <c r="W53" s="3">
        <v>1.93205E-07</v>
      </c>
    </row>
    <row r="54" spans="2:23" s="3" customFormat="1" ht="12.75">
      <c r="B54" s="2"/>
      <c r="C54" s="2">
        <f t="shared" si="0"/>
        <v>-6.530702573660545E-06</v>
      </c>
      <c r="D54" s="2">
        <f t="shared" si="1"/>
        <v>-5.641842661960497E-05</v>
      </c>
      <c r="E54" s="9">
        <v>14</v>
      </c>
      <c r="F54" s="3" t="s">
        <v>48</v>
      </c>
      <c r="H54" s="3">
        <v>-2.55673E-05</v>
      </c>
      <c r="I54" s="3">
        <v>-0.00021738</v>
      </c>
      <c r="J54" s="3">
        <v>-2.5609E-05</v>
      </c>
      <c r="K54" s="3">
        <v>-0.000217291</v>
      </c>
      <c r="L54" s="3">
        <v>-2.55673E-05</v>
      </c>
      <c r="M54" s="3">
        <v>-0.000217393</v>
      </c>
      <c r="N54" s="3">
        <v>-2.55117E-05</v>
      </c>
      <c r="O54" s="3">
        <v>-0.000217394</v>
      </c>
      <c r="P54" s="3">
        <v>-6.95342E-08</v>
      </c>
      <c r="Q54" s="3">
        <v>-4.38358E-06</v>
      </c>
      <c r="R54" s="3">
        <v>-6.95342E-08</v>
      </c>
      <c r="S54" s="3">
        <v>-4.38368E-06</v>
      </c>
      <c r="T54" s="3">
        <v>-6.95342E-08</v>
      </c>
      <c r="U54" s="3">
        <v>-4.38369E-06</v>
      </c>
      <c r="V54" s="3">
        <v>-6.95342E-08</v>
      </c>
      <c r="W54" s="3">
        <v>-4.38376E-06</v>
      </c>
    </row>
    <row r="55" spans="2:23" s="3" customFormat="1" ht="12.75">
      <c r="B55" s="2"/>
      <c r="C55" s="2">
        <f t="shared" si="0"/>
        <v>-2.3437155159269103E-05</v>
      </c>
      <c r="D55" s="2">
        <f t="shared" si="1"/>
        <v>-2.524787031046821E-05</v>
      </c>
      <c r="E55" s="9">
        <v>15</v>
      </c>
      <c r="F55" s="3" t="s">
        <v>48</v>
      </c>
      <c r="H55" s="3">
        <v>-1.45413E-05</v>
      </c>
      <c r="I55" s="3">
        <v>-0.000123645</v>
      </c>
      <c r="J55" s="3">
        <v>-0.000123592</v>
      </c>
      <c r="K55" s="3">
        <v>1.45638E-05</v>
      </c>
      <c r="L55" s="3">
        <v>1.45359E-05</v>
      </c>
      <c r="M55" s="3">
        <v>0.000123653</v>
      </c>
      <c r="N55" s="3">
        <v>0.000123659</v>
      </c>
      <c r="O55" s="3">
        <v>-1.45053E-05</v>
      </c>
      <c r="P55" s="3">
        <v>-2.67973E-08</v>
      </c>
      <c r="Q55" s="3">
        <v>-1.89123E-06</v>
      </c>
      <c r="R55" s="3">
        <v>-1.89125E-06</v>
      </c>
      <c r="S55" s="3">
        <v>2.68704E-08</v>
      </c>
      <c r="T55" s="3">
        <v>2.68766E-08</v>
      </c>
      <c r="U55" s="3">
        <v>1.89126E-06</v>
      </c>
      <c r="V55" s="3">
        <v>1.89129E-06</v>
      </c>
      <c r="W55" s="3">
        <v>-2.68638E-08</v>
      </c>
    </row>
    <row r="56" spans="2:23" s="3" customFormat="1" ht="12.75">
      <c r="B56" s="2"/>
      <c r="V56" s="4"/>
      <c r="W56" s="4"/>
    </row>
    <row r="57" spans="2:23" s="3" customFormat="1" ht="12.75">
      <c r="B57" s="2"/>
      <c r="E57" s="3" t="s">
        <v>0</v>
      </c>
      <c r="H57" s="3" t="s">
        <v>1</v>
      </c>
      <c r="I57" s="3" t="s">
        <v>2</v>
      </c>
      <c r="J57" s="3" t="s">
        <v>1</v>
      </c>
      <c r="K57" s="3" t="s">
        <v>22</v>
      </c>
      <c r="L57" s="3" t="s">
        <v>1</v>
      </c>
      <c r="M57" s="3" t="s">
        <v>22</v>
      </c>
      <c r="N57" s="3" t="s">
        <v>1</v>
      </c>
      <c r="O57" s="3" t="s">
        <v>29</v>
      </c>
      <c r="P57" s="3" t="s">
        <v>1</v>
      </c>
      <c r="Q57" s="3" t="s">
        <v>1</v>
      </c>
      <c r="R57" s="3" t="s">
        <v>1</v>
      </c>
      <c r="S57" s="3" t="s">
        <v>1</v>
      </c>
      <c r="T57" s="3" t="s">
        <v>1</v>
      </c>
      <c r="U57" s="3" t="s">
        <v>1</v>
      </c>
      <c r="V57" s="4" t="s">
        <v>1</v>
      </c>
      <c r="W57" s="4" t="s">
        <v>1</v>
      </c>
    </row>
    <row r="58" spans="2:23" s="3" customFormat="1" ht="12.75">
      <c r="B58" s="2"/>
      <c r="E58" s="3" t="s">
        <v>8</v>
      </c>
      <c r="V58" s="4"/>
      <c r="W58" s="4"/>
    </row>
    <row r="59" spans="2:23" s="3" customFormat="1" ht="12.75">
      <c r="B59" s="2"/>
      <c r="E59" s="3" t="s">
        <v>4</v>
      </c>
      <c r="H59" s="3" t="s">
        <v>9</v>
      </c>
      <c r="I59" s="3" t="s">
        <v>6</v>
      </c>
      <c r="J59" s="3" t="s">
        <v>9</v>
      </c>
      <c r="K59" s="3" t="s">
        <v>6</v>
      </c>
      <c r="L59" s="3" t="s">
        <v>9</v>
      </c>
      <c r="M59" s="3" t="s">
        <v>6</v>
      </c>
      <c r="N59" s="3" t="s">
        <v>9</v>
      </c>
      <c r="O59" s="3" t="s">
        <v>6</v>
      </c>
      <c r="P59" s="3" t="s">
        <v>9</v>
      </c>
      <c r="Q59" s="3" t="s">
        <v>6</v>
      </c>
      <c r="R59" s="3" t="s">
        <v>9</v>
      </c>
      <c r="S59" s="3" t="s">
        <v>6</v>
      </c>
      <c r="T59" s="3" t="s">
        <v>9</v>
      </c>
      <c r="U59" s="3" t="s">
        <v>6</v>
      </c>
      <c r="V59" s="4" t="s">
        <v>9</v>
      </c>
      <c r="W59" s="4" t="s">
        <v>6</v>
      </c>
    </row>
    <row r="60" spans="2:23" s="3" customFormat="1" ht="12.75">
      <c r="B60" s="2"/>
      <c r="E60" s="3">
        <v>1</v>
      </c>
      <c r="H60" s="3">
        <v>-3.91218E-10</v>
      </c>
      <c r="I60" s="3">
        <v>-1.80545E-07</v>
      </c>
      <c r="J60" s="3">
        <v>1.80548E-07</v>
      </c>
      <c r="K60" s="3" t="s">
        <v>25</v>
      </c>
      <c r="L60" s="3">
        <v>2.114E-10</v>
      </c>
      <c r="M60" s="3" t="s">
        <v>27</v>
      </c>
      <c r="N60" s="3">
        <v>-1.80727E-07</v>
      </c>
      <c r="O60" s="3">
        <v>3.94193E-10</v>
      </c>
      <c r="P60" s="3">
        <v>-2.27757E-10</v>
      </c>
      <c r="Q60" s="3">
        <v>-1.38536E-07</v>
      </c>
      <c r="R60" s="3">
        <v>1.38539E-07</v>
      </c>
      <c r="S60" s="3">
        <v>-4.59163E-11</v>
      </c>
      <c r="T60" s="3">
        <v>4.89339E-11</v>
      </c>
      <c r="U60" s="3">
        <v>1.38721E-07</v>
      </c>
      <c r="V60" s="3">
        <v>-1.38718E-07</v>
      </c>
      <c r="W60" s="3">
        <v>2.31528E-10</v>
      </c>
    </row>
    <row r="61" spans="2:23" s="3" customFormat="1" ht="12.75">
      <c r="B61" s="2"/>
      <c r="E61" s="3">
        <v>2</v>
      </c>
      <c r="H61" s="3">
        <v>0.000319438</v>
      </c>
      <c r="I61" s="3">
        <v>-1.45093E-07</v>
      </c>
      <c r="J61" s="3">
        <v>0.000319438</v>
      </c>
      <c r="K61" s="3" t="s">
        <v>26</v>
      </c>
      <c r="L61" s="3">
        <v>0.000319438</v>
      </c>
      <c r="M61" s="3" t="s">
        <v>28</v>
      </c>
      <c r="N61" s="3">
        <v>0.000319438</v>
      </c>
      <c r="O61" s="3">
        <v>-1.45093E-07</v>
      </c>
      <c r="P61" s="3">
        <v>0.000319438</v>
      </c>
      <c r="Q61" s="3">
        <v>-7.24391E-08</v>
      </c>
      <c r="R61" s="3">
        <v>0.000319438</v>
      </c>
      <c r="S61" s="3">
        <v>-7.24392E-08</v>
      </c>
      <c r="T61" s="3">
        <v>0.000319438</v>
      </c>
      <c r="U61" s="3">
        <v>-7.24392E-08</v>
      </c>
      <c r="V61" s="3">
        <v>0.000319438</v>
      </c>
      <c r="W61" s="3">
        <v>-7.24392E-08</v>
      </c>
    </row>
    <row r="62" spans="2:23" s="3" customFormat="1" ht="12.75">
      <c r="B62" s="2"/>
      <c r="E62" s="3">
        <v>3</v>
      </c>
      <c r="H62" s="3">
        <v>-0.011403</v>
      </c>
      <c r="I62" s="3">
        <v>-2.89764</v>
      </c>
      <c r="J62" s="3">
        <v>-2.89736</v>
      </c>
      <c r="K62" s="3">
        <v>0.0128857</v>
      </c>
      <c r="L62" s="3">
        <v>0.0131617</v>
      </c>
      <c r="M62" s="3">
        <v>2.89884</v>
      </c>
      <c r="N62" s="3">
        <v>2.89911</v>
      </c>
      <c r="O62" s="3">
        <v>-0.0116923</v>
      </c>
      <c r="P62" s="3">
        <v>-0.00179958</v>
      </c>
      <c r="Q62" s="3">
        <v>-0.947348</v>
      </c>
      <c r="R62" s="3">
        <v>-0.947072</v>
      </c>
      <c r="S62" s="3">
        <v>0.00328323</v>
      </c>
      <c r="T62" s="3">
        <v>0.00356199</v>
      </c>
      <c r="U62" s="3">
        <v>0.948552</v>
      </c>
      <c r="V62" s="3">
        <v>0.948831</v>
      </c>
      <c r="W62" s="3">
        <v>-0.00207858</v>
      </c>
    </row>
    <row r="63" spans="2:23" s="3" customFormat="1" ht="12.75">
      <c r="B63" s="2"/>
      <c r="E63" s="3">
        <v>4</v>
      </c>
      <c r="H63" s="3">
        <v>-0.00917767</v>
      </c>
      <c r="I63" s="3">
        <v>-1.60206</v>
      </c>
      <c r="J63" s="3">
        <v>0.00937032</v>
      </c>
      <c r="K63" s="3">
        <v>1.60271</v>
      </c>
      <c r="L63" s="3">
        <v>-0.00917927</v>
      </c>
      <c r="M63" s="3">
        <v>-1.60206</v>
      </c>
      <c r="N63" s="3">
        <v>0.00937181</v>
      </c>
      <c r="O63" s="3">
        <v>1.60271</v>
      </c>
      <c r="P63" s="3">
        <v>-0.00127186</v>
      </c>
      <c r="Q63" s="3">
        <v>-0.352768</v>
      </c>
      <c r="R63" s="3">
        <v>0.00145785</v>
      </c>
      <c r="S63" s="3">
        <v>0.353421</v>
      </c>
      <c r="T63" s="3">
        <v>-0.00127293</v>
      </c>
      <c r="U63" s="3">
        <v>-0.352769</v>
      </c>
      <c r="V63" s="3">
        <v>0.00145766</v>
      </c>
      <c r="W63" s="3">
        <v>0.35342</v>
      </c>
    </row>
    <row r="64" spans="2:23" s="3" customFormat="1" ht="12.75">
      <c r="B64" s="2"/>
      <c r="E64" s="3">
        <v>5</v>
      </c>
      <c r="H64" s="3">
        <v>-0.00622924</v>
      </c>
      <c r="I64" s="3">
        <v>-0.791332</v>
      </c>
      <c r="J64" s="3">
        <v>0.791452</v>
      </c>
      <c r="K64" s="3">
        <v>-0.00603168</v>
      </c>
      <c r="L64" s="3">
        <v>0.00615134</v>
      </c>
      <c r="M64" s="3">
        <v>0.791655</v>
      </c>
      <c r="N64" s="3">
        <v>-0.791528</v>
      </c>
      <c r="O64" s="3">
        <v>0.00635333</v>
      </c>
      <c r="P64" s="3">
        <v>-0.000655436</v>
      </c>
      <c r="Q64" s="3">
        <v>-0.118861</v>
      </c>
      <c r="R64" s="3">
        <v>0.118984</v>
      </c>
      <c r="S64" s="3">
        <v>-0.000455118</v>
      </c>
      <c r="T64" s="3">
        <v>0.00057737</v>
      </c>
      <c r="U64" s="3">
        <v>0.119184</v>
      </c>
      <c r="V64" s="3">
        <v>-0.119061</v>
      </c>
      <c r="W64" s="3">
        <v>0.00077752</v>
      </c>
    </row>
    <row r="65" spans="2:23" s="3" customFormat="1" ht="12.75">
      <c r="B65" s="2"/>
      <c r="E65" s="3">
        <v>6</v>
      </c>
      <c r="H65" s="3">
        <v>3.9206</v>
      </c>
      <c r="I65" s="3">
        <v>-0.354214</v>
      </c>
      <c r="J65" s="3">
        <v>3.9206</v>
      </c>
      <c r="K65" s="3">
        <v>-0.354213</v>
      </c>
      <c r="L65" s="3">
        <v>3.9206</v>
      </c>
      <c r="M65" s="3">
        <v>-0.354213</v>
      </c>
      <c r="N65" s="3">
        <v>3.9206</v>
      </c>
      <c r="O65" s="3">
        <v>-0.354211</v>
      </c>
      <c r="P65" s="3">
        <v>3.92413</v>
      </c>
      <c r="Q65" s="3">
        <v>-0.0365762</v>
      </c>
      <c r="R65" s="3">
        <v>3.92413</v>
      </c>
      <c r="S65" s="3">
        <v>-0.0365764</v>
      </c>
      <c r="T65" s="3">
        <v>3.92413</v>
      </c>
      <c r="U65" s="3">
        <v>-0.0365764</v>
      </c>
      <c r="V65" s="3">
        <v>3.92413</v>
      </c>
      <c r="W65" s="3">
        <v>-0.0365761</v>
      </c>
    </row>
    <row r="66" spans="2:23" s="3" customFormat="1" ht="12.75">
      <c r="B66" s="2"/>
      <c r="E66" s="3">
        <v>7</v>
      </c>
      <c r="H66" s="3">
        <v>-0.00219096</v>
      </c>
      <c r="I66" s="3">
        <v>-0.14424</v>
      </c>
      <c r="J66" s="3">
        <v>-0.144224</v>
      </c>
      <c r="K66" s="3">
        <v>0.00213079</v>
      </c>
      <c r="L66" s="3">
        <v>0.00214534</v>
      </c>
      <c r="M66" s="3">
        <v>0.144162</v>
      </c>
      <c r="N66" s="3">
        <v>0.144176</v>
      </c>
      <c r="O66" s="3">
        <v>-0.00220722</v>
      </c>
      <c r="P66" s="3">
        <v>-0.00012212</v>
      </c>
      <c r="Q66" s="3">
        <v>-0.0102932</v>
      </c>
      <c r="R66" s="3">
        <v>-0.0102776</v>
      </c>
      <c r="S66" s="3">
        <v>5.98668E-05</v>
      </c>
      <c r="T66" s="3">
        <v>7.54898E-05</v>
      </c>
      <c r="U66" s="3">
        <v>0.0102154</v>
      </c>
      <c r="V66" s="3">
        <v>0.0102309</v>
      </c>
      <c r="W66" s="3">
        <v>-0.000137705</v>
      </c>
    </row>
    <row r="67" spans="2:23" s="3" customFormat="1" ht="12.75">
      <c r="B67" s="2"/>
      <c r="E67" s="3">
        <v>8</v>
      </c>
      <c r="H67" s="3">
        <v>-0.00117594</v>
      </c>
      <c r="I67" s="3">
        <v>-0.053453</v>
      </c>
      <c r="J67" s="3">
        <v>0.00118647</v>
      </c>
      <c r="K67" s="3">
        <v>0.0534462</v>
      </c>
      <c r="L67" s="3">
        <v>-0.00117641</v>
      </c>
      <c r="M67" s="3">
        <v>-0.0534521</v>
      </c>
      <c r="N67" s="3">
        <v>0.00118535</v>
      </c>
      <c r="O67" s="3">
        <v>0.0534457</v>
      </c>
      <c r="P67" s="3">
        <v>-3.16374E-05</v>
      </c>
      <c r="Q67" s="3">
        <v>-0.00263789</v>
      </c>
      <c r="R67" s="3">
        <v>4.10315E-05</v>
      </c>
      <c r="S67" s="3">
        <v>0.00263202</v>
      </c>
      <c r="T67" s="3">
        <v>-3.16177E-05</v>
      </c>
      <c r="U67" s="3">
        <v>-0.00263795</v>
      </c>
      <c r="V67" s="3">
        <v>4.09906E-05</v>
      </c>
      <c r="W67" s="3">
        <v>0.00263195</v>
      </c>
    </row>
    <row r="68" spans="2:23" s="3" customFormat="1" ht="12.75">
      <c r="B68" s="2"/>
      <c r="E68" s="3">
        <v>9</v>
      </c>
      <c r="H68" s="3">
        <v>-0.000624689</v>
      </c>
      <c r="I68" s="3">
        <v>-0.018155</v>
      </c>
      <c r="J68" s="3">
        <v>0.0181543</v>
      </c>
      <c r="K68" s="3">
        <v>-0.000618031</v>
      </c>
      <c r="L68" s="3">
        <v>0.000617433</v>
      </c>
      <c r="M68" s="3">
        <v>0.0181614</v>
      </c>
      <c r="N68" s="3">
        <v>-0.0181615</v>
      </c>
      <c r="O68" s="3">
        <v>0.000624315</v>
      </c>
      <c r="P68" s="3">
        <v>-1.65541E-05</v>
      </c>
      <c r="Q68" s="3">
        <v>-0.000630447</v>
      </c>
      <c r="R68" s="3">
        <v>0.000630277</v>
      </c>
      <c r="S68" s="3">
        <v>-9.38798E-06</v>
      </c>
      <c r="T68" s="3">
        <v>9.18397E-06</v>
      </c>
      <c r="U68" s="3">
        <v>0.000637445</v>
      </c>
      <c r="V68" s="3">
        <v>-0.000637612</v>
      </c>
      <c r="W68" s="3">
        <v>1.63418E-05</v>
      </c>
    </row>
    <row r="69" spans="2:23" s="3" customFormat="1" ht="12.75">
      <c r="B69" s="2"/>
      <c r="E69" s="3">
        <v>10</v>
      </c>
      <c r="H69" s="3">
        <v>-0.20128</v>
      </c>
      <c r="I69" s="3">
        <v>-0.00585594</v>
      </c>
      <c r="J69" s="3">
        <v>-0.20128</v>
      </c>
      <c r="K69" s="3">
        <v>-0.00585543</v>
      </c>
      <c r="L69" s="3">
        <v>-0.20128</v>
      </c>
      <c r="M69" s="3">
        <v>-0.00585557</v>
      </c>
      <c r="N69" s="3">
        <v>-0.201279</v>
      </c>
      <c r="O69" s="3">
        <v>-0.0058556</v>
      </c>
      <c r="P69" s="3">
        <v>-0.200964</v>
      </c>
      <c r="Q69" s="3">
        <v>-0.000160772</v>
      </c>
      <c r="R69" s="3">
        <v>-0.200964</v>
      </c>
      <c r="S69" s="3">
        <v>-0.000160782</v>
      </c>
      <c r="T69" s="3">
        <v>-0.200964</v>
      </c>
      <c r="U69" s="3">
        <v>-0.000160782</v>
      </c>
      <c r="V69" s="3">
        <v>-0.200964</v>
      </c>
      <c r="W69" s="3">
        <v>-0.000160772</v>
      </c>
    </row>
    <row r="70" spans="2:23" s="3" customFormat="1" ht="12.75">
      <c r="B70" s="2"/>
      <c r="E70" s="3">
        <v>11</v>
      </c>
      <c r="H70" s="3">
        <v>-0.000163346</v>
      </c>
      <c r="I70" s="3">
        <v>-0.00197166</v>
      </c>
      <c r="J70" s="3">
        <v>-0.00197094</v>
      </c>
      <c r="K70" s="3">
        <v>0.000166212</v>
      </c>
      <c r="L70" s="3">
        <v>0.000166592</v>
      </c>
      <c r="M70" s="3">
        <v>0.00197385</v>
      </c>
      <c r="N70" s="3">
        <v>0.00197435</v>
      </c>
      <c r="O70" s="3">
        <v>-0.000163698</v>
      </c>
      <c r="P70" s="3">
        <v>5.33693E-08</v>
      </c>
      <c r="Q70" s="3">
        <v>-4.59129E-05</v>
      </c>
      <c r="R70" s="3">
        <v>-4.55107E-05</v>
      </c>
      <c r="S70" s="3">
        <v>2.72804E-06</v>
      </c>
      <c r="T70" s="3">
        <v>3.13287E-06</v>
      </c>
      <c r="U70" s="3">
        <v>4.82915E-05</v>
      </c>
      <c r="V70" s="3">
        <v>4.8695E-05</v>
      </c>
      <c r="W70" s="3">
        <v>-3.50899E-07</v>
      </c>
    </row>
    <row r="71" spans="2:23" s="3" customFormat="1" ht="12.75">
      <c r="B71" s="2"/>
      <c r="E71" s="3">
        <v>12</v>
      </c>
      <c r="H71" s="3">
        <v>-8.61391E-05</v>
      </c>
      <c r="I71" s="3">
        <v>-0.000800223</v>
      </c>
      <c r="J71" s="3">
        <v>8.62453E-05</v>
      </c>
      <c r="K71" s="3">
        <v>0.000802649</v>
      </c>
      <c r="L71" s="3">
        <v>-8.61505E-05</v>
      </c>
      <c r="M71" s="3">
        <v>-0.000800125</v>
      </c>
      <c r="N71" s="3">
        <v>8.60821E-05</v>
      </c>
      <c r="O71" s="3">
        <v>0.000802883</v>
      </c>
      <c r="P71" s="3">
        <v>-5.16927E-07</v>
      </c>
      <c r="Q71" s="3">
        <v>-1.80765E-05</v>
      </c>
      <c r="R71" s="3">
        <v>5.60128E-07</v>
      </c>
      <c r="S71" s="3">
        <v>2.07509E-05</v>
      </c>
      <c r="T71" s="3">
        <v>-5.16829E-07</v>
      </c>
      <c r="U71" s="3">
        <v>-1.80778E-05</v>
      </c>
      <c r="V71" s="3">
        <v>5.59445E-07</v>
      </c>
      <c r="W71" s="3">
        <v>2.07501E-05</v>
      </c>
    </row>
    <row r="72" spans="2:23" s="3" customFormat="1" ht="12.75">
      <c r="B72" s="2"/>
      <c r="E72" s="3">
        <v>13</v>
      </c>
      <c r="H72" s="3">
        <v>-4.68159E-05</v>
      </c>
      <c r="I72" s="3">
        <v>-0.000398469</v>
      </c>
      <c r="J72" s="3">
        <v>0.000398591</v>
      </c>
      <c r="K72" s="3">
        <v>-4.53929E-05</v>
      </c>
      <c r="L72" s="3">
        <v>4.56192E-05</v>
      </c>
      <c r="M72" s="3">
        <v>0.000400188</v>
      </c>
      <c r="N72" s="3">
        <v>-0.000399962</v>
      </c>
      <c r="O72" s="3">
        <v>4.70152E-05</v>
      </c>
      <c r="P72" s="3">
        <v>-7.97397E-07</v>
      </c>
      <c r="Q72" s="3">
        <v>-8.43508E-06</v>
      </c>
      <c r="R72" s="3">
        <v>8.70718E-06</v>
      </c>
      <c r="S72" s="3">
        <v>6.82503E-07</v>
      </c>
      <c r="T72" s="3">
        <v>-4.10962E-07</v>
      </c>
      <c r="U72" s="3">
        <v>1.01874E-05</v>
      </c>
      <c r="V72" s="3">
        <v>-9.91567E-06</v>
      </c>
      <c r="W72" s="3">
        <v>1.06912E-06</v>
      </c>
    </row>
    <row r="73" spans="2:23" s="3" customFormat="1" ht="12.75">
      <c r="B73" s="2"/>
      <c r="E73" s="3">
        <v>14</v>
      </c>
      <c r="H73" s="3">
        <v>-0.150018</v>
      </c>
      <c r="I73" s="3">
        <v>-0.000216706</v>
      </c>
      <c r="J73" s="3">
        <v>-0.150018</v>
      </c>
      <c r="K73" s="3">
        <v>-0.000216617</v>
      </c>
      <c r="L73" s="3">
        <v>-0.150018</v>
      </c>
      <c r="M73" s="3">
        <v>-0.000216719</v>
      </c>
      <c r="N73" s="3">
        <v>-0.150018</v>
      </c>
      <c r="O73" s="3">
        <v>-0.00021672</v>
      </c>
      <c r="P73" s="3">
        <v>-0.149992</v>
      </c>
      <c r="Q73" s="3">
        <v>-3.70954E-06</v>
      </c>
      <c r="R73" s="3">
        <v>-0.149992</v>
      </c>
      <c r="S73" s="3">
        <v>-3.70964E-06</v>
      </c>
      <c r="T73" s="3">
        <v>-0.149992</v>
      </c>
      <c r="U73" s="3">
        <v>-3.70965E-06</v>
      </c>
      <c r="V73" s="3">
        <v>-0.149992</v>
      </c>
      <c r="W73" s="3">
        <v>-3.70972E-06</v>
      </c>
    </row>
    <row r="74" spans="2:23" s="3" customFormat="1" ht="12.75">
      <c r="B74" s="2"/>
      <c r="E74" s="3">
        <v>15</v>
      </c>
      <c r="H74" s="3">
        <v>-1.45617E-05</v>
      </c>
      <c r="I74" s="3">
        <v>-0.000124111</v>
      </c>
      <c r="J74" s="3">
        <v>-0.000123613</v>
      </c>
      <c r="K74" s="3">
        <v>1.40975E-05</v>
      </c>
      <c r="L74" s="3">
        <v>1.45155E-05</v>
      </c>
      <c r="M74" s="3">
        <v>0.000123186</v>
      </c>
      <c r="N74" s="3">
        <v>0.000123638</v>
      </c>
      <c r="O74" s="3">
        <v>-1.49716E-05</v>
      </c>
      <c r="P74" s="3">
        <v>-4.72185E-08</v>
      </c>
      <c r="Q74" s="3">
        <v>-2.35757E-06</v>
      </c>
      <c r="R74" s="3">
        <v>-1.91167E-06</v>
      </c>
      <c r="S74" s="3">
        <v>-4.39469E-07</v>
      </c>
      <c r="T74" s="3">
        <v>6.45537E-09</v>
      </c>
      <c r="U74" s="3">
        <v>1.42492E-06</v>
      </c>
      <c r="V74" s="3">
        <v>1.87087E-06</v>
      </c>
      <c r="W74" s="3">
        <v>-4.93203E-07</v>
      </c>
    </row>
    <row r="75" spans="2:23" s="3" customFormat="1" ht="12.75">
      <c r="B75" s="2"/>
      <c r="V75" s="4"/>
      <c r="W75" s="4"/>
    </row>
    <row r="76" spans="2:23" s="3" customFormat="1" ht="12.75">
      <c r="B76" s="2"/>
      <c r="E76" s="3" t="s">
        <v>10</v>
      </c>
      <c r="H76" s="3" t="s">
        <v>11</v>
      </c>
      <c r="I76" s="3">
        <v>4195300000</v>
      </c>
      <c r="V76" s="4"/>
      <c r="W76" s="4"/>
    </row>
    <row r="77" spans="2:23" s="3" customFormat="1" ht="12.75">
      <c r="B77" s="2"/>
      <c r="E77" s="3">
        <v>2</v>
      </c>
      <c r="H77" s="3">
        <v>543315</v>
      </c>
      <c r="I77" s="3" t="s">
        <v>12</v>
      </c>
      <c r="V77" s="4"/>
      <c r="W77" s="4"/>
    </row>
    <row r="78" spans="2:23" s="3" customFormat="1" ht="12.75">
      <c r="B78" s="2"/>
      <c r="E78" s="3">
        <v>3</v>
      </c>
      <c r="H78" s="3">
        <v>351526</v>
      </c>
      <c r="I78" s="3" t="s">
        <v>13</v>
      </c>
      <c r="V78" s="4"/>
      <c r="W78" s="4"/>
    </row>
    <row r="79" spans="2:23" s="3" customFormat="1" ht="12.75">
      <c r="B79" s="2"/>
      <c r="E79" s="3">
        <v>4</v>
      </c>
      <c r="H79" s="3">
        <v>389511</v>
      </c>
      <c r="I79" s="3" t="s">
        <v>14</v>
      </c>
      <c r="V79" s="4"/>
      <c r="W79" s="4"/>
    </row>
    <row r="80" spans="2:23" s="3" customFormat="1" ht="12.75">
      <c r="B80" s="2"/>
      <c r="E80" s="3">
        <v>5</v>
      </c>
      <c r="H80" s="3">
        <v>269083</v>
      </c>
      <c r="I80" s="3" t="s">
        <v>15</v>
      </c>
      <c r="V80" s="4"/>
      <c r="W80" s="4"/>
    </row>
    <row r="81" spans="2:23" s="3" customFormat="1" ht="12.75">
      <c r="B81" s="2"/>
      <c r="E81" s="3">
        <v>6</v>
      </c>
      <c r="H81" s="3">
        <v>184730</v>
      </c>
      <c r="I81" s="3" t="s">
        <v>16</v>
      </c>
      <c r="V81" s="4"/>
      <c r="W81" s="4"/>
    </row>
    <row r="82" spans="2:23" s="3" customFormat="1" ht="12.75">
      <c r="B82" s="2"/>
      <c r="E82" s="3">
        <v>7</v>
      </c>
      <c r="H82" s="3">
        <v>49612.3</v>
      </c>
      <c r="I82" s="3" t="s">
        <v>17</v>
      </c>
      <c r="V82" s="4"/>
      <c r="W82" s="4"/>
    </row>
    <row r="83" spans="2:23" s="3" customFormat="1" ht="12.75">
      <c r="B83" s="2"/>
      <c r="E83" s="3">
        <v>8</v>
      </c>
      <c r="H83" s="3">
        <v>543315</v>
      </c>
      <c r="I83" s="3" t="s">
        <v>12</v>
      </c>
      <c r="V83" s="4"/>
      <c r="W83" s="4"/>
    </row>
    <row r="84" spans="2:23" s="3" customFormat="1" ht="12.75">
      <c r="B84" s="2"/>
      <c r="E84" s="3">
        <v>9</v>
      </c>
      <c r="H84" s="3">
        <v>351526</v>
      </c>
      <c r="I84" s="3" t="s">
        <v>13</v>
      </c>
      <c r="V84" s="4"/>
      <c r="W84" s="4"/>
    </row>
    <row r="85" spans="2:23" s="3" customFormat="1" ht="12.75">
      <c r="B85" s="2"/>
      <c r="E85" s="3">
        <v>10</v>
      </c>
      <c r="H85" s="3">
        <v>389511</v>
      </c>
      <c r="I85" s="3" t="s">
        <v>14</v>
      </c>
      <c r="V85" s="4"/>
      <c r="W85" s="4"/>
    </row>
    <row r="86" spans="2:23" s="3" customFormat="1" ht="12.75">
      <c r="B86" s="2"/>
      <c r="E86" s="3">
        <v>11</v>
      </c>
      <c r="H86" s="3">
        <v>269083</v>
      </c>
      <c r="I86" s="3" t="s">
        <v>15</v>
      </c>
      <c r="V86" s="4"/>
      <c r="W86" s="4"/>
    </row>
    <row r="87" spans="2:23" s="3" customFormat="1" ht="12.75">
      <c r="B87" s="2"/>
      <c r="E87" s="3">
        <v>12</v>
      </c>
      <c r="H87" s="3">
        <v>184730</v>
      </c>
      <c r="I87" s="3" t="s">
        <v>18</v>
      </c>
      <c r="V87" s="4"/>
      <c r="W87" s="4"/>
    </row>
    <row r="88" spans="2:23" s="3" customFormat="1" ht="12.75">
      <c r="B88" s="2"/>
      <c r="E88" s="3">
        <v>13</v>
      </c>
      <c r="H88" s="3">
        <v>-49612.2</v>
      </c>
      <c r="I88" s="3" t="s">
        <v>17</v>
      </c>
      <c r="V88" s="4"/>
      <c r="W88" s="4"/>
    </row>
    <row r="89" spans="2:23" s="3" customFormat="1" ht="12.75">
      <c r="B89" s="2"/>
      <c r="E89" s="3">
        <v>14</v>
      </c>
      <c r="H89" s="3">
        <v>-543315</v>
      </c>
      <c r="I89" s="3" t="s">
        <v>19</v>
      </c>
      <c r="V89" s="4"/>
      <c r="W89" s="4"/>
    </row>
    <row r="90" spans="2:23" s="3" customFormat="1" ht="12.75">
      <c r="B90" s="2"/>
      <c r="E90" s="3">
        <v>15</v>
      </c>
      <c r="H90" s="3">
        <v>-351526</v>
      </c>
      <c r="I90" s="3" t="s">
        <v>13</v>
      </c>
      <c r="V90" s="4"/>
      <c r="W90" s="4"/>
    </row>
    <row r="91" spans="2:23" s="3" customFormat="1" ht="12.75">
      <c r="B91" s="2"/>
      <c r="E91" s="3">
        <v>16</v>
      </c>
      <c r="H91" s="3">
        <v>-389511</v>
      </c>
      <c r="I91" s="3" t="s">
        <v>14</v>
      </c>
      <c r="V91" s="4"/>
      <c r="W91" s="4"/>
    </row>
    <row r="92" spans="2:23" s="3" customFormat="1" ht="12.75">
      <c r="B92" s="2"/>
      <c r="E92" s="3">
        <v>17</v>
      </c>
      <c r="H92" s="3">
        <v>-269082</v>
      </c>
      <c r="I92" s="3" t="s">
        <v>15</v>
      </c>
      <c r="V92" s="4"/>
      <c r="W92" s="4"/>
    </row>
    <row r="93" spans="2:23" s="3" customFormat="1" ht="12.75">
      <c r="B93" s="2"/>
      <c r="E93" s="3">
        <v>18</v>
      </c>
      <c r="H93" s="3">
        <v>-184730</v>
      </c>
      <c r="I93" s="3" t="s">
        <v>16</v>
      </c>
      <c r="V93" s="4"/>
      <c r="W93" s="4"/>
    </row>
    <row r="94" spans="2:23" s="3" customFormat="1" ht="12.75">
      <c r="B94" s="2"/>
      <c r="E94" s="3">
        <v>19</v>
      </c>
      <c r="H94" s="3">
        <v>-49612.2</v>
      </c>
      <c r="I94" s="3" t="s">
        <v>17</v>
      </c>
      <c r="V94" s="4"/>
      <c r="W94" s="4"/>
    </row>
    <row r="95" spans="2:23" s="3" customFormat="1" ht="12.75">
      <c r="B95" s="2"/>
      <c r="E95" s="3">
        <v>20</v>
      </c>
      <c r="H95" s="3">
        <v>-543315</v>
      </c>
      <c r="I95" s="3" t="s">
        <v>19</v>
      </c>
      <c r="V95" s="4"/>
      <c r="W95" s="4"/>
    </row>
    <row r="96" spans="2:23" s="3" customFormat="1" ht="12.75">
      <c r="B96" s="2"/>
      <c r="E96" s="3">
        <v>21</v>
      </c>
      <c r="H96" s="3">
        <v>-351526</v>
      </c>
      <c r="I96" s="3" t="s">
        <v>13</v>
      </c>
      <c r="V96" s="4"/>
      <c r="W96" s="4"/>
    </row>
    <row r="97" spans="2:23" s="3" customFormat="1" ht="12.75">
      <c r="B97" s="2"/>
      <c r="E97" s="3">
        <v>22</v>
      </c>
      <c r="H97" s="3">
        <v>-389511</v>
      </c>
      <c r="I97" s="3" t="s">
        <v>20</v>
      </c>
      <c r="V97" s="4"/>
      <c r="W97" s="4"/>
    </row>
    <row r="98" spans="2:23" s="3" customFormat="1" ht="12.75">
      <c r="B98" s="2"/>
      <c r="E98" s="3">
        <v>23</v>
      </c>
      <c r="H98" s="3">
        <v>-269082</v>
      </c>
      <c r="I98" s="3" t="s">
        <v>21</v>
      </c>
      <c r="V98" s="4"/>
      <c r="W98" s="4"/>
    </row>
    <row r="99" spans="2:23" s="3" customFormat="1" ht="12.75">
      <c r="B99" s="2"/>
      <c r="E99" s="3">
        <v>24</v>
      </c>
      <c r="H99" s="3">
        <v>-184730</v>
      </c>
      <c r="I99" s="3" t="s">
        <v>16</v>
      </c>
      <c r="V99" s="4"/>
      <c r="W99" s="4"/>
    </row>
    <row r="100" spans="2:23" s="3" customFormat="1" ht="12.75">
      <c r="B100" s="2"/>
      <c r="V100" s="4"/>
      <c r="W100" s="4"/>
    </row>
    <row r="101" spans="2:23" s="3" customFormat="1" ht="12.75">
      <c r="B101" s="2"/>
      <c r="V101" s="4"/>
      <c r="W101" s="4"/>
    </row>
    <row r="102" spans="2:23" s="3" customFormat="1" ht="12.75">
      <c r="B102" s="2"/>
      <c r="V102" s="4"/>
      <c r="W102" s="4"/>
    </row>
    <row r="103" spans="2:23" s="3" customFormat="1" ht="12.75">
      <c r="B103" s="2"/>
      <c r="M103" s="6"/>
      <c r="O103" s="6"/>
      <c r="P103" s="6"/>
      <c r="Q103" s="5"/>
      <c r="V103" s="4"/>
      <c r="W103" s="4"/>
    </row>
    <row r="104" spans="2:17" ht="12.75">
      <c r="B104" s="2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11"/>
      <c r="N104" s="3"/>
      <c r="O104" s="12"/>
      <c r="P104" s="12"/>
      <c r="Q104" s="13"/>
    </row>
    <row r="105" spans="13:17" ht="12.75">
      <c r="M105" s="16"/>
      <c r="O105" s="12"/>
      <c r="P105" s="17"/>
      <c r="Q105" s="13"/>
    </row>
    <row r="106" spans="13:17" ht="12.75">
      <c r="M106" s="16"/>
      <c r="O106" s="18"/>
      <c r="P106" s="18"/>
      <c r="Q106" s="19"/>
    </row>
    <row r="107" spans="13:17" ht="12.75">
      <c r="M107" s="16"/>
      <c r="O107" s="18"/>
      <c r="P107" s="18"/>
      <c r="Q107" s="19"/>
    </row>
    <row r="108" spans="13:17" ht="12.75">
      <c r="M108" s="16"/>
      <c r="O108" s="18"/>
      <c r="P108" s="18"/>
      <c r="Q108" s="19"/>
    </row>
    <row r="109" spans="13:17" ht="12.75">
      <c r="M109" s="16"/>
      <c r="O109" s="12"/>
      <c r="P109" s="12"/>
      <c r="Q109" s="13"/>
    </row>
    <row r="110" spans="13:17" ht="12.75">
      <c r="M110" s="16"/>
      <c r="O110" s="18"/>
      <c r="P110" s="18"/>
      <c r="Q110" s="19"/>
    </row>
    <row r="111" spans="13:17" ht="12.75">
      <c r="M111" s="16"/>
      <c r="O111" s="18"/>
      <c r="P111" s="18"/>
      <c r="Q111" s="19"/>
    </row>
    <row r="112" spans="15:17" ht="12.75">
      <c r="O112" s="18"/>
      <c r="P112" s="18"/>
      <c r="Q112" s="19"/>
    </row>
    <row r="113" spans="15:17" ht="12.75">
      <c r="O113" s="12"/>
      <c r="P113" s="12"/>
      <c r="Q113" s="13"/>
    </row>
    <row r="114" spans="15:17" ht="12.75">
      <c r="O114" s="18"/>
      <c r="P114" s="18"/>
      <c r="Q114" s="19"/>
    </row>
    <row r="115" spans="15:17" ht="12.75">
      <c r="O115" s="18"/>
      <c r="P115" s="18"/>
      <c r="Q115" s="19"/>
    </row>
    <row r="116" spans="15:17" ht="12.75">
      <c r="O116" s="18"/>
      <c r="P116" s="18"/>
      <c r="Q116" s="19"/>
    </row>
    <row r="117" spans="15:17" ht="12.75">
      <c r="O117" s="12"/>
      <c r="P117" s="12"/>
      <c r="Q117" s="13"/>
    </row>
    <row r="118" spans="15:17" ht="12.75">
      <c r="O118" s="18"/>
      <c r="P118" s="18"/>
      <c r="Q118" s="1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0:V35"/>
  <sheetViews>
    <sheetView workbookViewId="0" topLeftCell="A1">
      <selection activeCell="E7" sqref="E7"/>
    </sheetView>
  </sheetViews>
  <sheetFormatPr defaultColWidth="11.421875" defaultRowHeight="12.75"/>
  <sheetData>
    <row r="30" s="28" customFormat="1" ht="12.75">
      <c r="J30" s="102" t="s">
        <v>161</v>
      </c>
    </row>
    <row r="31" s="28" customFormat="1" ht="12.75"/>
    <row r="32" spans="1:22" s="28" customFormat="1" ht="12.75">
      <c r="A32" s="113"/>
      <c r="B32" s="114"/>
      <c r="C32" s="114"/>
      <c r="D32" s="114"/>
      <c r="E32" s="114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102" t="s">
        <v>106</v>
      </c>
      <c r="N32" s="102">
        <f>MIN(N3:N31)</f>
        <v>0</v>
      </c>
      <c r="O32" s="102"/>
      <c r="P32" s="102"/>
      <c r="Q32" s="115"/>
      <c r="R32" s="115" t="s">
        <v>104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AVERAGE(S28,S23,S18,S13,S8,S3)</f>
        <v>#DIV/0!</v>
      </c>
    </row>
    <row r="33" spans="1:22" s="28" customFormat="1" ht="12.75">
      <c r="A33" s="113"/>
      <c r="B33" s="114"/>
      <c r="C33" s="114"/>
      <c r="D33" s="114"/>
      <c r="E33" s="114"/>
      <c r="F33" s="106" t="s">
        <v>109</v>
      </c>
      <c r="G33" s="107">
        <v>1.6</v>
      </c>
      <c r="H33" s="108">
        <v>0.36</v>
      </c>
      <c r="I33" s="107" t="s">
        <v>85</v>
      </c>
      <c r="J33" s="108">
        <v>-0.106</v>
      </c>
      <c r="K33" s="109">
        <v>45</v>
      </c>
      <c r="L33" s="108"/>
      <c r="M33" s="102" t="s">
        <v>107</v>
      </c>
      <c r="N33" s="102">
        <f>MAX(N3:N31)</f>
        <v>0</v>
      </c>
      <c r="O33" s="102"/>
      <c r="P33" s="102"/>
      <c r="Q33" s="115"/>
      <c r="R33" s="115" t="s">
        <v>105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s="28" customFormat="1" ht="12.75">
      <c r="A34" s="113"/>
      <c r="B34" s="114"/>
      <c r="C34" s="114"/>
      <c r="D34" s="114"/>
      <c r="E34" s="114"/>
      <c r="F34" s="110" t="s">
        <v>110</v>
      </c>
      <c r="G34" s="111">
        <v>1.76</v>
      </c>
      <c r="H34" s="112">
        <v>1.6</v>
      </c>
      <c r="I34" s="107" t="s">
        <v>84</v>
      </c>
      <c r="J34" s="108">
        <v>0.82</v>
      </c>
      <c r="K34" s="106" t="s">
        <v>113</v>
      </c>
      <c r="L34" s="108"/>
      <c r="M34" s="102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s="28" customFormat="1" ht="12.75">
      <c r="A35" s="113"/>
      <c r="B35" s="114"/>
      <c r="C35" s="114"/>
      <c r="D35" s="114"/>
      <c r="E35" s="114"/>
      <c r="F35" s="102"/>
      <c r="G35" s="102"/>
      <c r="H35" s="102"/>
      <c r="I35" s="110" t="s">
        <v>86</v>
      </c>
      <c r="J35" s="112">
        <v>333</v>
      </c>
      <c r="K35" s="110">
        <v>5</v>
      </c>
      <c r="L35" s="112"/>
      <c r="M35" s="102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</sheetData>
  <sheetProtection password="AD47" sheet="1" objects="1" scenarios="1"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Y263"/>
  <sheetViews>
    <sheetView tabSelected="1" zoomScale="75" zoomScaleNormal="75" workbookViewId="0" topLeftCell="A1">
      <selection activeCell="D9" sqref="D9"/>
    </sheetView>
  </sheetViews>
  <sheetFormatPr defaultColWidth="11.421875" defaultRowHeight="12.75"/>
  <cols>
    <col min="1" max="1" width="8.7109375" style="39" customWidth="1"/>
    <col min="2" max="2" width="12.00390625" style="39" customWidth="1"/>
    <col min="3" max="4" width="12.57421875" style="39" bestFit="1" customWidth="1"/>
    <col min="5" max="5" width="11.140625" style="39" customWidth="1"/>
    <col min="6" max="6" width="13.140625" style="39" customWidth="1"/>
    <col min="7" max="7" width="9.8515625" style="39" customWidth="1"/>
    <col min="8" max="8" width="13.140625" style="39" customWidth="1"/>
    <col min="9" max="9" width="12.57421875" style="39" bestFit="1" customWidth="1"/>
    <col min="10" max="10" width="11.421875" style="39" customWidth="1"/>
    <col min="11" max="11" width="10.421875" style="39" customWidth="1"/>
    <col min="12" max="12" width="9.28125" style="39" customWidth="1"/>
    <col min="13" max="13" width="12.57421875" style="39" bestFit="1" customWidth="1"/>
    <col min="14" max="14" width="13.00390625" style="39" bestFit="1" customWidth="1"/>
    <col min="15" max="15" width="12.57421875" style="39" bestFit="1" customWidth="1"/>
    <col min="16" max="16" width="13.28125" style="39" bestFit="1" customWidth="1"/>
    <col min="17" max="17" width="13.140625" style="39" bestFit="1" customWidth="1"/>
    <col min="18" max="18" width="13.8515625" style="39" bestFit="1" customWidth="1"/>
    <col min="19" max="19" width="13.7109375" style="39" bestFit="1" customWidth="1"/>
    <col min="20" max="22" width="13.8515625" style="39" bestFit="1" customWidth="1"/>
    <col min="23" max="23" width="13.7109375" style="39" bestFit="1" customWidth="1"/>
    <col min="24" max="24" width="12.57421875" style="39" bestFit="1" customWidth="1"/>
    <col min="25" max="16384" width="11.421875" style="39" customWidth="1"/>
  </cols>
  <sheetData>
    <row r="1" spans="1:9" s="22" customFormat="1" ht="12.75">
      <c r="A1" s="20" t="s">
        <v>79</v>
      </c>
      <c r="B1" s="21"/>
      <c r="C1" s="21"/>
      <c r="D1" s="21"/>
      <c r="E1" s="21"/>
      <c r="F1" s="21"/>
      <c r="H1" s="23" t="s">
        <v>75</v>
      </c>
      <c r="I1" s="24"/>
    </row>
    <row r="2" spans="1:9" s="29" customFormat="1" ht="13.5" thickBot="1">
      <c r="A2" s="21" t="s">
        <v>52</v>
      </c>
      <c r="B2" s="25" t="s">
        <v>53</v>
      </c>
      <c r="C2" s="25" t="s">
        <v>54</v>
      </c>
      <c r="D2" s="25" t="s">
        <v>55</v>
      </c>
      <c r="E2" s="25" t="s">
        <v>78</v>
      </c>
      <c r="F2" s="26" t="s">
        <v>91</v>
      </c>
      <c r="G2" s="22"/>
      <c r="H2" s="27">
        <v>0.9325</v>
      </c>
      <c r="I2" s="28" t="s">
        <v>101</v>
      </c>
    </row>
    <row r="3" spans="1:9" s="33" customFormat="1" ht="13.5" thickBot="1">
      <c r="A3" s="30">
        <v>1857</v>
      </c>
      <c r="B3" s="31">
        <v>153.07666666666668</v>
      </c>
      <c r="C3" s="31">
        <v>174.6766666666667</v>
      </c>
      <c r="D3" s="31">
        <v>8.806523081514786</v>
      </c>
      <c r="E3" s="31">
        <v>9.430048038908824</v>
      </c>
      <c r="F3" s="32" t="s">
        <v>69</v>
      </c>
      <c r="H3" s="34">
        <v>0.0625</v>
      </c>
      <c r="I3" s="33" t="s">
        <v>162</v>
      </c>
    </row>
    <row r="4" spans="1:9" ht="16.5" customHeight="1">
      <c r="A4" s="35">
        <v>1858</v>
      </c>
      <c r="B4" s="36">
        <v>149.83</v>
      </c>
      <c r="C4" s="36">
        <v>158.86333333333332</v>
      </c>
      <c r="D4" s="36">
        <v>8.750853335444058</v>
      </c>
      <c r="E4" s="36">
        <v>8.953638744818166</v>
      </c>
      <c r="F4" s="37" t="s">
        <v>70</v>
      </c>
      <c r="G4" s="33"/>
      <c r="H4" s="33"/>
      <c r="I4" s="38" t="s">
        <v>89</v>
      </c>
    </row>
    <row r="5" spans="1:9" s="33" customFormat="1" ht="13.5" thickBot="1">
      <c r="A5" s="40">
        <v>1859</v>
      </c>
      <c r="B5" s="41">
        <v>122.01</v>
      </c>
      <c r="C5" s="41">
        <v>119.09333333333335</v>
      </c>
      <c r="D5" s="41">
        <v>9.590505763304224</v>
      </c>
      <c r="E5" s="41">
        <v>9.901467603834986</v>
      </c>
      <c r="F5" s="37" t="s">
        <v>71</v>
      </c>
      <c r="I5" s="42">
        <v>3016</v>
      </c>
    </row>
    <row r="6" spans="1:6" s="33" customFormat="1" ht="13.5" thickBot="1">
      <c r="A6" s="43">
        <v>1860</v>
      </c>
      <c r="B6" s="44">
        <v>137.96</v>
      </c>
      <c r="C6" s="44">
        <v>148.09333333333333</v>
      </c>
      <c r="D6" s="44">
        <v>8.874671548811143</v>
      </c>
      <c r="E6" s="44">
        <v>9.290777995977313</v>
      </c>
      <c r="F6" s="45" t="s">
        <v>72</v>
      </c>
    </row>
    <row r="7" spans="1:6" s="33" customFormat="1" ht="12.75">
      <c r="A7" s="46" t="s">
        <v>163</v>
      </c>
      <c r="B7" s="46"/>
      <c r="C7" s="46"/>
      <c r="D7" s="46"/>
      <c r="E7" s="46"/>
      <c r="F7" s="46"/>
    </row>
    <row r="8" ht="12.75"/>
    <row r="9" spans="1:3" ht="24" customHeight="1">
      <c r="A9" s="119" t="s">
        <v>115</v>
      </c>
      <c r="B9" s="120"/>
      <c r="C9" s="47" t="s">
        <v>160</v>
      </c>
    </row>
    <row r="10" spans="1:6" ht="15">
      <c r="A10" s="48"/>
      <c r="B10" s="48"/>
      <c r="C10" s="100"/>
      <c r="D10" s="48"/>
      <c r="E10" s="48"/>
      <c r="F10" s="48"/>
    </row>
    <row r="11" spans="1:5" s="33" customFormat="1" ht="12.75">
      <c r="A11" s="49"/>
      <c r="B11" s="50"/>
      <c r="C11" s="50"/>
      <c r="D11" s="51" t="s">
        <v>102</v>
      </c>
      <c r="E11" s="51" t="s">
        <v>165</v>
      </c>
    </row>
    <row r="12" spans="1:5" s="33" customFormat="1" ht="12.75">
      <c r="A12" s="52"/>
      <c r="B12" s="53"/>
      <c r="C12" s="53"/>
      <c r="D12" s="53"/>
      <c r="E12" s="53"/>
    </row>
    <row r="13" spans="1:5" s="33" customFormat="1" ht="27" thickBot="1">
      <c r="A13" s="121" t="s">
        <v>164</v>
      </c>
      <c r="B13" s="121"/>
      <c r="C13" s="53"/>
      <c r="D13" s="53"/>
      <c r="E13" s="53"/>
    </row>
    <row r="14" spans="1:11" s="33" customFormat="1" ht="12.75">
      <c r="A14" s="52"/>
      <c r="B14" s="53"/>
      <c r="C14" s="53"/>
      <c r="D14" s="53"/>
      <c r="E14" s="53"/>
      <c r="F14" s="38" t="s">
        <v>89</v>
      </c>
      <c r="K14" s="38" t="s">
        <v>89</v>
      </c>
    </row>
    <row r="15" spans="1:11" s="33" customFormat="1" ht="13.5" thickBot="1">
      <c r="A15" s="54" t="s">
        <v>100</v>
      </c>
      <c r="B15" s="55"/>
      <c r="C15" s="55"/>
      <c r="D15" s="55"/>
      <c r="E15" s="55"/>
      <c r="F15" s="42">
        <v>3017</v>
      </c>
      <c r="K15" s="42">
        <v>2987</v>
      </c>
    </row>
    <row r="16" ht="12.75">
      <c r="A16" s="56" t="s">
        <v>103</v>
      </c>
    </row>
    <row r="17" s="33" customFormat="1" ht="13.5" thickBot="1"/>
    <row r="18" spans="1:6" ht="51">
      <c r="A18" s="57"/>
      <c r="B18" s="58" t="s">
        <v>63</v>
      </c>
      <c r="C18" s="58" t="s">
        <v>76</v>
      </c>
      <c r="D18" s="59" t="s">
        <v>77</v>
      </c>
      <c r="E18" s="33"/>
      <c r="F18" s="60"/>
    </row>
    <row r="19" spans="1:11" ht="12.75">
      <c r="A19" s="61" t="s">
        <v>56</v>
      </c>
      <c r="B19" s="62">
        <v>15.913781023817705</v>
      </c>
      <c r="C19" s="62">
        <v>98.24378102381772</v>
      </c>
      <c r="D19" s="63">
        <v>36.0803698389199</v>
      </c>
      <c r="K19" s="64" t="s">
        <v>93</v>
      </c>
    </row>
    <row r="20" spans="1:11" ht="12.75">
      <c r="A20" s="61" t="s">
        <v>57</v>
      </c>
      <c r="B20" s="62">
        <v>15.865423261242285</v>
      </c>
      <c r="C20" s="62">
        <v>70.37542326124229</v>
      </c>
      <c r="D20" s="63">
        <v>28.35863944519008</v>
      </c>
      <c r="F20" s="65" t="s">
        <v>95</v>
      </c>
      <c r="K20" s="66" t="s">
        <v>92</v>
      </c>
    </row>
    <row r="21" spans="1:6" ht="13.5" thickBot="1">
      <c r="A21" s="61" t="s">
        <v>58</v>
      </c>
      <c r="B21" s="62">
        <v>-6.071906714564591</v>
      </c>
      <c r="C21" s="62">
        <v>64.38809328543542</v>
      </c>
      <c r="D21" s="63">
        <v>23.99328767609836</v>
      </c>
      <c r="F21" s="39" t="s">
        <v>96</v>
      </c>
    </row>
    <row r="22" spans="1:11" ht="16.5" thickBot="1">
      <c r="A22" s="67" t="s">
        <v>59</v>
      </c>
      <c r="B22" s="68">
        <v>-0.2597629292175725</v>
      </c>
      <c r="C22" s="68">
        <v>85.31690373744911</v>
      </c>
      <c r="D22" s="69">
        <v>31.52796210244889</v>
      </c>
      <c r="F22" s="39" t="s">
        <v>94</v>
      </c>
      <c r="I22" s="38" t="s">
        <v>89</v>
      </c>
      <c r="K22" s="70" t="s">
        <v>98</v>
      </c>
    </row>
    <row r="23" spans="1:11" ht="16.5" thickBot="1">
      <c r="A23" s="71" t="s">
        <v>97</v>
      </c>
      <c r="B23" s="72"/>
      <c r="C23" s="72"/>
      <c r="D23" s="73">
        <v>21.37145092922482</v>
      </c>
      <c r="I23" s="42">
        <v>3022</v>
      </c>
      <c r="K23" s="70" t="s">
        <v>99</v>
      </c>
    </row>
    <row r="24" ht="12.75"/>
    <row r="25" ht="13.5" thickBot="1"/>
    <row r="26" spans="1:9" ht="12.75">
      <c r="A26" s="74" t="s">
        <v>51</v>
      </c>
      <c r="B26" s="75">
        <v>3</v>
      </c>
      <c r="C26" s="75">
        <v>4</v>
      </c>
      <c r="D26" s="75">
        <v>5</v>
      </c>
      <c r="E26" s="75">
        <v>6</v>
      </c>
      <c r="F26" s="75">
        <v>7</v>
      </c>
      <c r="G26" s="75">
        <v>8</v>
      </c>
      <c r="H26" s="75">
        <v>9</v>
      </c>
      <c r="I26" s="76">
        <v>10</v>
      </c>
    </row>
    <row r="27" spans="1:9" ht="12.75">
      <c r="A27" s="77" t="s">
        <v>60</v>
      </c>
      <c r="B27" s="78">
        <v>-0.6234934024264479</v>
      </c>
      <c r="C27" s="78">
        <v>0.0006144929859859076</v>
      </c>
      <c r="D27" s="78">
        <v>0.14532560700063515</v>
      </c>
      <c r="E27" s="78">
        <v>-0.0010285388796262764</v>
      </c>
      <c r="F27" s="78">
        <v>-0.025404398076647964</v>
      </c>
      <c r="G27" s="78">
        <v>7.034963272729597E-05</v>
      </c>
      <c r="H27" s="78">
        <v>0.0028908685433121223</v>
      </c>
      <c r="I27" s="79">
        <v>-8.268708300304553E-05</v>
      </c>
    </row>
    <row r="28" spans="1:9" ht="13.5" thickBot="1">
      <c r="A28" s="80" t="s">
        <v>61</v>
      </c>
      <c r="B28" s="81">
        <v>-0.8431979531861125</v>
      </c>
      <c r="C28" s="81">
        <v>0.11271015881912762</v>
      </c>
      <c r="D28" s="81">
        <v>-0.20128101030577003</v>
      </c>
      <c r="E28" s="81">
        <v>-0.0994375395131574</v>
      </c>
      <c r="F28" s="81">
        <v>-0.03359223218486513</v>
      </c>
      <c r="G28" s="81">
        <v>0.0032324389225504378</v>
      </c>
      <c r="H28" s="81">
        <v>-0.004233905679406064</v>
      </c>
      <c r="I28" s="82">
        <v>-0.0015284699178192277</v>
      </c>
    </row>
    <row r="29" ht="12.75">
      <c r="A29" s="83" t="s">
        <v>90</v>
      </c>
    </row>
    <row r="30" spans="6:12" ht="12.75">
      <c r="F30" s="28"/>
      <c r="G30" s="28"/>
      <c r="H30" s="28"/>
      <c r="I30" s="28"/>
      <c r="J30" s="102" t="str">
        <f>param!J30</f>
        <v>Macro date :10/11/2004</v>
      </c>
      <c r="K30" s="28"/>
      <c r="L30" s="28"/>
    </row>
    <row r="31" spans="6:12" ht="12.75">
      <c r="F31" s="28"/>
      <c r="G31" s="28"/>
      <c r="H31" s="28"/>
      <c r="I31" s="28"/>
      <c r="J31" s="28"/>
      <c r="K31" s="28"/>
      <c r="L31" s="28"/>
    </row>
    <row r="32" spans="1:22" ht="12.75">
      <c r="A32" s="84"/>
      <c r="B32" s="85"/>
      <c r="C32" s="85"/>
      <c r="D32" s="85"/>
      <c r="E32" s="85"/>
      <c r="F32" s="103"/>
      <c r="G32" s="104">
        <v>3</v>
      </c>
      <c r="H32" s="105">
        <v>4</v>
      </c>
      <c r="I32" s="104" t="s">
        <v>88</v>
      </c>
      <c r="J32" s="105" t="s">
        <v>83</v>
      </c>
      <c r="K32" s="103" t="s">
        <v>114</v>
      </c>
      <c r="L32" s="105"/>
      <c r="M32" s="99" t="s">
        <v>106</v>
      </c>
      <c r="N32" s="102">
        <f>MIN(N3:N31)</f>
        <v>0</v>
      </c>
      <c r="O32" s="102"/>
      <c r="P32" s="102"/>
      <c r="Q32" s="115"/>
      <c r="R32" s="115" t="s">
        <v>158</v>
      </c>
      <c r="S32" s="102" t="e">
        <f>AVERAGE(S30,S25,S20,S15,S10,S5)</f>
        <v>#DIV/0!</v>
      </c>
      <c r="T32" s="102" t="e">
        <f>AVERAGE(T30,T25,T20,T15,T10,T5)</f>
        <v>#DIV/0!</v>
      </c>
      <c r="U32" s="115" t="s">
        <v>108</v>
      </c>
      <c r="V32" s="102" t="e">
        <f>Mittelwert(S28,S23,S18,S13,S8,S3)</f>
        <v>#NAME?</v>
      </c>
    </row>
    <row r="33" spans="1:22" ht="12.75">
      <c r="A33" s="84"/>
      <c r="B33" s="85"/>
      <c r="C33" s="85"/>
      <c r="D33" s="85"/>
      <c r="E33" s="85"/>
      <c r="F33" s="106" t="s">
        <v>109</v>
      </c>
      <c r="G33" s="107">
        <f>param!G33</f>
        <v>1.6</v>
      </c>
      <c r="H33" s="108">
        <f>param!H33</f>
        <v>0.36</v>
      </c>
      <c r="I33" s="107" t="s">
        <v>85</v>
      </c>
      <c r="J33" s="108">
        <f>param!J33</f>
        <v>-0.106</v>
      </c>
      <c r="K33" s="107">
        <f>param!K33</f>
        <v>45</v>
      </c>
      <c r="L33" s="108"/>
      <c r="M33" s="99" t="s">
        <v>107</v>
      </c>
      <c r="N33" s="102">
        <f>MAX(N3:N31)</f>
        <v>0</v>
      </c>
      <c r="O33" s="102"/>
      <c r="P33" s="102"/>
      <c r="Q33" s="115"/>
      <c r="R33" s="115" t="s">
        <v>159</v>
      </c>
      <c r="S33" s="102" t="e">
        <f>AVERAGE(S31,S26,S21,S16,S11,S6)</f>
        <v>#DIV/0!</v>
      </c>
      <c r="T33" s="102" t="e">
        <f>AVERAGE(T31,T26,T21,T16,T11,T6)</f>
        <v>#DIV/0!</v>
      </c>
      <c r="U33" s="102"/>
      <c r="V33" s="102"/>
    </row>
    <row r="34" spans="1:22" ht="12.75">
      <c r="A34" s="84"/>
      <c r="B34" s="85"/>
      <c r="C34" s="85"/>
      <c r="D34" s="85"/>
      <c r="E34" s="85"/>
      <c r="F34" s="110" t="s">
        <v>110</v>
      </c>
      <c r="G34" s="111">
        <f>param!G34</f>
        <v>1.76</v>
      </c>
      <c r="H34" s="112">
        <f>param!H34</f>
        <v>1.6</v>
      </c>
      <c r="I34" s="107" t="s">
        <v>84</v>
      </c>
      <c r="J34" s="108">
        <f>param!J34</f>
        <v>0.82</v>
      </c>
      <c r="K34" s="107" t="s">
        <v>113</v>
      </c>
      <c r="L34" s="108"/>
      <c r="M34" s="99"/>
      <c r="N34" s="102"/>
      <c r="O34" s="102"/>
      <c r="P34" s="102"/>
      <c r="Q34" s="102"/>
      <c r="R34" s="115" t="s">
        <v>112</v>
      </c>
      <c r="S34" s="102" t="e">
        <f>ABS(S32/$G$33)</f>
        <v>#DIV/0!</v>
      </c>
      <c r="T34" s="102" t="e">
        <f>ABS(T32/$H$33)</f>
        <v>#DIV/0!</v>
      </c>
      <c r="U34" s="115" t="s">
        <v>111</v>
      </c>
      <c r="V34" s="102" t="e">
        <f>S34+T34+T35+S35</f>
        <v>#DIV/0!</v>
      </c>
    </row>
    <row r="35" spans="1:22" ht="12.75">
      <c r="A35" s="84"/>
      <c r="B35" s="85"/>
      <c r="C35" s="85"/>
      <c r="D35" s="85"/>
      <c r="E35" s="85"/>
      <c r="F35" s="102"/>
      <c r="G35" s="102"/>
      <c r="H35" s="102"/>
      <c r="I35" s="110" t="s">
        <v>86</v>
      </c>
      <c r="J35" s="112">
        <f>param!J35</f>
        <v>333</v>
      </c>
      <c r="K35" s="111">
        <f>param!K35</f>
        <v>5</v>
      </c>
      <c r="L35" s="112"/>
      <c r="M35" s="99"/>
      <c r="N35" s="102"/>
      <c r="O35" s="102"/>
      <c r="P35" s="102"/>
      <c r="Q35" s="102"/>
      <c r="R35" s="102"/>
      <c r="S35" s="102" t="e">
        <f>ABS(S33/$G$34)</f>
        <v>#DIV/0!</v>
      </c>
      <c r="T35" s="102" t="e">
        <f>ABS(T33/$H$34)</f>
        <v>#DIV/0!</v>
      </c>
      <c r="U35" s="102"/>
      <c r="V35" s="102"/>
    </row>
    <row r="36" ht="12.75"/>
    <row r="37" ht="12.75">
      <c r="A37" s="39" t="s">
        <v>74</v>
      </c>
    </row>
    <row r="38" spans="1:24" ht="51">
      <c r="A38" s="86" t="s">
        <v>52</v>
      </c>
      <c r="B38" s="86" t="s">
        <v>53</v>
      </c>
      <c r="C38" s="86" t="s">
        <v>54</v>
      </c>
      <c r="D38" s="86"/>
      <c r="E38" s="86"/>
      <c r="F38" s="87" t="s">
        <v>81</v>
      </c>
      <c r="H38" s="88" t="s">
        <v>63</v>
      </c>
      <c r="I38" s="88" t="s">
        <v>82</v>
      </c>
      <c r="J38" s="39" t="s">
        <v>51</v>
      </c>
      <c r="K38" s="39">
        <v>3</v>
      </c>
      <c r="L38" s="39">
        <v>4</v>
      </c>
      <c r="M38" s="39">
        <v>5</v>
      </c>
      <c r="N38" s="39">
        <v>6</v>
      </c>
      <c r="O38" s="39">
        <v>7</v>
      </c>
      <c r="P38" s="39">
        <v>8</v>
      </c>
      <c r="Q38" s="39">
        <v>9</v>
      </c>
      <c r="R38" s="39">
        <v>10</v>
      </c>
      <c r="S38" s="39">
        <v>11</v>
      </c>
      <c r="T38" s="39">
        <v>12</v>
      </c>
      <c r="U38" s="39">
        <v>13</v>
      </c>
      <c r="V38" s="39">
        <v>14</v>
      </c>
      <c r="W38" s="39">
        <v>15</v>
      </c>
      <c r="X38" s="28" t="s">
        <v>80</v>
      </c>
    </row>
    <row r="39" spans="1:24" ht="12.75">
      <c r="A39" s="86">
        <v>1857</v>
      </c>
      <c r="B39" s="89">
        <v>153.07666666666668</v>
      </c>
      <c r="C39" s="89">
        <v>174.6766666666667</v>
      </c>
      <c r="D39" s="89">
        <v>8.806523081514786</v>
      </c>
      <c r="E39" s="89">
        <v>9.430048038908824</v>
      </c>
      <c r="F39" s="90">
        <f>I39*D39/(23678+B39)*1000</f>
        <v>31.52796210244889</v>
      </c>
      <c r="G39" s="91" t="s">
        <v>59</v>
      </c>
      <c r="H39" s="92">
        <f>I39-B39+X39</f>
        <v>-0.2597629292175725</v>
      </c>
      <c r="I39" s="92">
        <f>(B39+C42-2*X39)*(23678+B39)*E42/((23678+C42)*D39+E42*(23678+B39))</f>
        <v>85.31690373744911</v>
      </c>
      <c r="J39" s="39" t="s">
        <v>73</v>
      </c>
      <c r="K39" s="39">
        <f>(K40*K40+L40*L40+M40*M40+N40*N40+O40*O40+P40*P40+Q40*Q40+R40*R40+S40*S40+T40*T40+U40*U40+V40*V40+W40*W40)</f>
        <v>1.1857664537669366</v>
      </c>
      <c r="M39" s="39" t="s">
        <v>68</v>
      </c>
      <c r="N39" s="39">
        <f>(K44*K44+L44*L44+M44*M44+N44*N44+O44*O44+P44*P44+Q44*Q44+R44*R44+S44*S44+T44*T44+U44*U44+V44*V44+W44*W44)</f>
        <v>0.6307018697437411</v>
      </c>
      <c r="X39" s="28">
        <f>(1-$H$2)*1000</f>
        <v>67.5</v>
      </c>
    </row>
    <row r="40" spans="1:24" ht="12.75">
      <c r="A40" s="86">
        <v>1858</v>
      </c>
      <c r="B40" s="89">
        <v>149.83</v>
      </c>
      <c r="C40" s="89">
        <v>158.86333333333332</v>
      </c>
      <c r="D40" s="89">
        <v>8.750853335444058</v>
      </c>
      <c r="E40" s="89">
        <v>8.953638744818166</v>
      </c>
      <c r="F40" s="90">
        <f>I40*D40/(23678+B40)*1000</f>
        <v>36.0803698389199</v>
      </c>
      <c r="G40" s="91" t="s">
        <v>56</v>
      </c>
      <c r="H40" s="92">
        <f>I40-B40+X40</f>
        <v>15.913781023817705</v>
      </c>
      <c r="I40" s="92">
        <f>(B40+C39-2*X40)*(23678+B40)*E39/((23678+C39)*D40+E39*(23678+B40))</f>
        <v>98.24378102381772</v>
      </c>
      <c r="J40" s="39" t="s">
        <v>62</v>
      </c>
      <c r="K40" s="73">
        <f aca="true" t="shared" si="0" ref="K40:W40">SQRT(K41*K41+K42*K42)</f>
        <v>1.0486786023975878</v>
      </c>
      <c r="L40" s="73">
        <f t="shared" si="0"/>
        <v>0.11271183390692743</v>
      </c>
      <c r="M40" s="73">
        <f t="shared" si="0"/>
        <v>0.24826110682065075</v>
      </c>
      <c r="N40" s="73">
        <f t="shared" si="0"/>
        <v>0.09944285875143394</v>
      </c>
      <c r="O40" s="73">
        <f t="shared" si="0"/>
        <v>0.04211676037872195</v>
      </c>
      <c r="P40" s="73">
        <f t="shared" si="0"/>
        <v>0.0032332043639157577</v>
      </c>
      <c r="Q40" s="73">
        <f t="shared" si="0"/>
        <v>0.00512670247203975</v>
      </c>
      <c r="R40" s="73">
        <f t="shared" si="0"/>
        <v>0.00153070488448096</v>
      </c>
      <c r="S40" s="73">
        <f t="shared" si="0"/>
        <v>0.0005525618173964096</v>
      </c>
      <c r="T40" s="73">
        <f t="shared" si="0"/>
        <v>4.7538804937461125E-05</v>
      </c>
      <c r="U40" s="73">
        <f t="shared" si="0"/>
        <v>0.0001121310009698292</v>
      </c>
      <c r="V40" s="73">
        <f t="shared" si="0"/>
        <v>5.679514889792409E-05</v>
      </c>
      <c r="W40" s="73">
        <f t="shared" si="0"/>
        <v>3.4449313449964086E-05</v>
      </c>
      <c r="X40" s="28">
        <f>(1-$H$2)*1000</f>
        <v>67.5</v>
      </c>
    </row>
    <row r="41" spans="1:24" ht="12.75">
      <c r="A41" s="86">
        <v>1859</v>
      </c>
      <c r="B41" s="89">
        <v>122.01</v>
      </c>
      <c r="C41" s="89">
        <v>119.09333333333335</v>
      </c>
      <c r="D41" s="89">
        <v>9.590505763304224</v>
      </c>
      <c r="E41" s="89">
        <v>9.901467603834986</v>
      </c>
      <c r="F41" s="90">
        <f>I41*D41/(23678+B41)*1000</f>
        <v>28.35863944519008</v>
      </c>
      <c r="G41" s="91" t="s">
        <v>57</v>
      </c>
      <c r="H41" s="92">
        <f>I41-B41+X41</f>
        <v>15.865423261242285</v>
      </c>
      <c r="I41" s="92">
        <f>(B41+C40-2*X41)*(23678+B41)*E40/((23678+C40)*D41+E40*(23678+B41))</f>
        <v>70.37542326124229</v>
      </c>
      <c r="J41" s="39" t="s">
        <v>60</v>
      </c>
      <c r="K41" s="73">
        <f>'calcul config'!C43</f>
        <v>-0.6234934024264479</v>
      </c>
      <c r="L41" s="73">
        <f>'calcul config'!C44</f>
        <v>0.0006144929859859076</v>
      </c>
      <c r="M41" s="73">
        <f>'calcul config'!C45</f>
        <v>0.14532560700063515</v>
      </c>
      <c r="N41" s="73">
        <f>'calcul config'!C46</f>
        <v>-0.0010285388796262764</v>
      </c>
      <c r="O41" s="73">
        <f>'calcul config'!C47</f>
        <v>-0.025404398076647964</v>
      </c>
      <c r="P41" s="73">
        <f>'calcul config'!C48</f>
        <v>7.034963272729597E-05</v>
      </c>
      <c r="Q41" s="73">
        <f>'calcul config'!C49</f>
        <v>0.0028908685433121223</v>
      </c>
      <c r="R41" s="73">
        <f>'calcul config'!C50</f>
        <v>-8.268708300304553E-05</v>
      </c>
      <c r="S41" s="73">
        <f>'calcul config'!C51</f>
        <v>-0.0003622756152290894</v>
      </c>
      <c r="T41" s="73">
        <f>'calcul config'!C52</f>
        <v>5.008181597131526E-06</v>
      </c>
      <c r="U41" s="73">
        <f>'calcul config'!C53</f>
        <v>5.566987548250711E-05</v>
      </c>
      <c r="V41" s="73">
        <f>'calcul config'!C54</f>
        <v>-6.530702573660545E-06</v>
      </c>
      <c r="W41" s="73">
        <f>'calcul config'!C55</f>
        <v>-2.3437155159269103E-05</v>
      </c>
      <c r="X41" s="28">
        <f>(1-$H$2)*1000</f>
        <v>67.5</v>
      </c>
    </row>
    <row r="42" spans="1:24" ht="12.75">
      <c r="A42" s="86">
        <v>1860</v>
      </c>
      <c r="B42" s="89">
        <v>137.96</v>
      </c>
      <c r="C42" s="89">
        <v>148.09333333333333</v>
      </c>
      <c r="D42" s="89">
        <v>8.874671548811143</v>
      </c>
      <c r="E42" s="89">
        <v>9.290777995977313</v>
      </c>
      <c r="F42" s="90">
        <f>I42*D42/(23678+B42)*1000</f>
        <v>23.99328767609836</v>
      </c>
      <c r="G42" s="91" t="s">
        <v>58</v>
      </c>
      <c r="H42" s="92">
        <f>I42-B42+X42</f>
        <v>-6.071906714564591</v>
      </c>
      <c r="I42" s="92">
        <f>(B42+C41-2*X42)*(23678+B42)*E41/((23678+C41)*D42+E41*(23678+B42))</f>
        <v>64.38809328543542</v>
      </c>
      <c r="J42" s="39" t="s">
        <v>61</v>
      </c>
      <c r="K42" s="73">
        <f>'calcul config'!D43</f>
        <v>-0.8431979531861125</v>
      </c>
      <c r="L42" s="73">
        <f>'calcul config'!D44</f>
        <v>0.11271015881912762</v>
      </c>
      <c r="M42" s="73">
        <f>'calcul config'!D45</f>
        <v>-0.20128101030577003</v>
      </c>
      <c r="N42" s="73">
        <f>'calcul config'!D46</f>
        <v>-0.0994375395131574</v>
      </c>
      <c r="O42" s="73">
        <f>'calcul config'!D47</f>
        <v>-0.03359223218486513</v>
      </c>
      <c r="P42" s="73">
        <f>'calcul config'!D48</f>
        <v>0.0032324389225504378</v>
      </c>
      <c r="Q42" s="73">
        <f>'calcul config'!D49</f>
        <v>-0.004233905679406064</v>
      </c>
      <c r="R42" s="73">
        <f>'calcul config'!D50</f>
        <v>-0.0015284699178192277</v>
      </c>
      <c r="S42" s="73">
        <f>'calcul config'!D51</f>
        <v>-0.0004172300811959846</v>
      </c>
      <c r="T42" s="73">
        <f>'calcul config'!D52</f>
        <v>4.727426458414907E-05</v>
      </c>
      <c r="U42" s="73">
        <f>'calcul config'!D53</f>
        <v>-9.733563757564846E-05</v>
      </c>
      <c r="V42" s="73">
        <f>'calcul config'!D54</f>
        <v>-5.641842661960497E-05</v>
      </c>
      <c r="W42" s="73">
        <f>'calcul config'!D55</f>
        <v>-2.524787031046821E-05</v>
      </c>
      <c r="X42" s="28">
        <f>(1-$H$2)*1000</f>
        <v>67.5</v>
      </c>
    </row>
    <row r="43" spans="1:23" ht="12.75">
      <c r="A43" s="84"/>
      <c r="B43" s="85"/>
      <c r="C43" s="85"/>
      <c r="D43" s="85"/>
      <c r="E43" s="85"/>
      <c r="F43" s="93"/>
      <c r="J43" s="39" t="s">
        <v>66</v>
      </c>
      <c r="K43" s="39">
        <v>1</v>
      </c>
      <c r="L43" s="39">
        <v>0.7</v>
      </c>
      <c r="M43" s="39">
        <v>0.6</v>
      </c>
      <c r="N43" s="39">
        <v>0.5</v>
      </c>
      <c r="O43" s="39">
        <v>0.15</v>
      </c>
      <c r="P43" s="39">
        <v>0.1</v>
      </c>
      <c r="Q43" s="39">
        <v>0.1</v>
      </c>
      <c r="R43" s="39">
        <v>0.3</v>
      </c>
      <c r="S43" s="39">
        <v>0.05</v>
      </c>
      <c r="T43" s="39">
        <v>0.05</v>
      </c>
      <c r="U43" s="39">
        <v>0.05</v>
      </c>
      <c r="V43" s="39">
        <v>0.05</v>
      </c>
      <c r="W43" s="39">
        <v>0.05</v>
      </c>
    </row>
    <row r="44" spans="1:25" ht="15" customHeight="1">
      <c r="A44" s="94" t="s">
        <v>87</v>
      </c>
      <c r="B44" s="95"/>
      <c r="C44" s="95"/>
      <c r="D44" s="95"/>
      <c r="E44" s="95"/>
      <c r="F44" s="96"/>
      <c r="G44" s="97"/>
      <c r="H44" s="97"/>
      <c r="I44" s="98">
        <v>270</v>
      </c>
      <c r="J44" s="39" t="s">
        <v>67</v>
      </c>
      <c r="K44" s="73">
        <f>K40/(K43*1.5)</f>
        <v>0.6991190682650585</v>
      </c>
      <c r="L44" s="73">
        <f>L40/(L43*1.5)</f>
        <v>0.1073446037208833</v>
      </c>
      <c r="M44" s="73">
        <f aca="true" t="shared" si="1" ref="M44:W44">M40/(M43*1.5)</f>
        <v>0.27584567424516754</v>
      </c>
      <c r="N44" s="73">
        <f t="shared" si="1"/>
        <v>0.13259047833524526</v>
      </c>
      <c r="O44" s="73">
        <f t="shared" si="1"/>
        <v>0.1871856016832087</v>
      </c>
      <c r="P44" s="73">
        <f t="shared" si="1"/>
        <v>0.021554695759438382</v>
      </c>
      <c r="Q44" s="73">
        <f t="shared" si="1"/>
        <v>0.03417801648026499</v>
      </c>
      <c r="R44" s="73">
        <f t="shared" si="1"/>
        <v>0.0034015664099576893</v>
      </c>
      <c r="S44" s="73">
        <f t="shared" si="1"/>
        <v>0.007367490898618793</v>
      </c>
      <c r="T44" s="73">
        <f t="shared" si="1"/>
        <v>0.0006338507324994816</v>
      </c>
      <c r="U44" s="73">
        <f t="shared" si="1"/>
        <v>0.0014950800129310557</v>
      </c>
      <c r="V44" s="73">
        <f t="shared" si="1"/>
        <v>0.000757268651972321</v>
      </c>
      <c r="W44" s="73">
        <f t="shared" si="1"/>
        <v>0.0004593241793328544</v>
      </c>
      <c r="X44" s="73"/>
      <c r="Y44" s="73"/>
    </row>
    <row r="45" s="101" customFormat="1" ht="12.75"/>
    <row r="46" spans="1:24" s="101" customFormat="1" ht="12.75">
      <c r="A46" s="101">
        <v>1860</v>
      </c>
      <c r="B46" s="101">
        <v>140.72</v>
      </c>
      <c r="C46" s="101">
        <v>153.92</v>
      </c>
      <c r="D46" s="101">
        <v>8.668015587319827</v>
      </c>
      <c r="E46" s="101">
        <v>9.007128084219516</v>
      </c>
      <c r="F46" s="101">
        <v>22.840010977801064</v>
      </c>
      <c r="G46" s="101" t="s">
        <v>59</v>
      </c>
      <c r="H46" s="101">
        <v>-10.458250116554979</v>
      </c>
      <c r="I46" s="101">
        <v>62.76174988344502</v>
      </c>
      <c r="J46" s="101" t="s">
        <v>73</v>
      </c>
      <c r="K46" s="101">
        <v>1.3184180217572938</v>
      </c>
      <c r="M46" s="101" t="s">
        <v>68</v>
      </c>
      <c r="N46" s="101">
        <v>0.733683467332147</v>
      </c>
      <c r="X46" s="101">
        <v>67.5</v>
      </c>
    </row>
    <row r="47" spans="1:24" s="101" customFormat="1" ht="12.75">
      <c r="A47" s="101">
        <v>1857</v>
      </c>
      <c r="B47" s="101">
        <v>147.5800018310547</v>
      </c>
      <c r="C47" s="101">
        <v>171.27999877929688</v>
      </c>
      <c r="D47" s="101">
        <v>8.497969627380371</v>
      </c>
      <c r="E47" s="101">
        <v>9.97917652130127</v>
      </c>
      <c r="F47" s="101">
        <v>30.552843538346085</v>
      </c>
      <c r="G47" s="101" t="s">
        <v>56</v>
      </c>
      <c r="H47" s="101">
        <v>5.580367636597785</v>
      </c>
      <c r="I47" s="101">
        <v>85.66036946765247</v>
      </c>
      <c r="J47" s="101" t="s">
        <v>62</v>
      </c>
      <c r="K47" s="101">
        <v>1.0721866490757357</v>
      </c>
      <c r="L47" s="101">
        <v>0.3034893224033297</v>
      </c>
      <c r="M47" s="101">
        <v>0.2538255189828921</v>
      </c>
      <c r="N47" s="101">
        <v>0.10168742752191648</v>
      </c>
      <c r="O47" s="101">
        <v>0.04306091292819317</v>
      </c>
      <c r="P47" s="101">
        <v>0.008706151589691485</v>
      </c>
      <c r="Q47" s="101">
        <v>0.005241466699283236</v>
      </c>
      <c r="R47" s="101">
        <v>0.0015652140940185123</v>
      </c>
      <c r="S47" s="101">
        <v>0.0005649291313286314</v>
      </c>
      <c r="T47" s="101">
        <v>0.0001281416726739358</v>
      </c>
      <c r="U47" s="101">
        <v>0.00011462978074994931</v>
      </c>
      <c r="V47" s="101">
        <v>5.8079440478872036E-05</v>
      </c>
      <c r="W47" s="101">
        <v>3.522492992741646E-05</v>
      </c>
      <c r="X47" s="101">
        <v>67.5</v>
      </c>
    </row>
    <row r="48" spans="1:24" s="101" customFormat="1" ht="12.75">
      <c r="A48" s="101">
        <v>1858</v>
      </c>
      <c r="B48" s="101">
        <v>150.86000061035156</v>
      </c>
      <c r="C48" s="101">
        <v>159.86000061035156</v>
      </c>
      <c r="D48" s="101">
        <v>8.86369514465332</v>
      </c>
      <c r="E48" s="101">
        <v>8.901460647583008</v>
      </c>
      <c r="F48" s="101">
        <v>36.851125073899944</v>
      </c>
      <c r="G48" s="101" t="s">
        <v>57</v>
      </c>
      <c r="H48" s="101">
        <v>15.709324983572486</v>
      </c>
      <c r="I48" s="101">
        <v>99.06932559392405</v>
      </c>
      <c r="J48" s="101" t="s">
        <v>60</v>
      </c>
      <c r="K48" s="101">
        <v>-1.005013956707744</v>
      </c>
      <c r="L48" s="101">
        <v>-0.0016505010776818238</v>
      </c>
      <c r="M48" s="101">
        <v>0.23891332382135846</v>
      </c>
      <c r="N48" s="101">
        <v>-0.001051974328625175</v>
      </c>
      <c r="O48" s="101">
        <v>-0.04019887215848595</v>
      </c>
      <c r="P48" s="101">
        <v>-0.00018875974741373796</v>
      </c>
      <c r="Q48" s="101">
        <v>0.004978307242625765</v>
      </c>
      <c r="R48" s="101">
        <v>-8.459159632280306E-05</v>
      </c>
      <c r="S48" s="101">
        <v>-0.0005125054819837272</v>
      </c>
      <c r="T48" s="101">
        <v>-1.343667610081758E-05</v>
      </c>
      <c r="U48" s="101">
        <v>0.00011137479335258208</v>
      </c>
      <c r="V48" s="101">
        <v>-6.683552372408475E-06</v>
      </c>
      <c r="W48" s="101">
        <v>-3.144373848131625E-05</v>
      </c>
      <c r="X48" s="101">
        <v>67.5</v>
      </c>
    </row>
    <row r="49" spans="1:24" s="101" customFormat="1" ht="12.75">
      <c r="A49" s="101">
        <v>1859</v>
      </c>
      <c r="B49" s="101">
        <v>125.0999984741211</v>
      </c>
      <c r="C49" s="101">
        <v>112.5999984741211</v>
      </c>
      <c r="D49" s="101">
        <v>9.4232177734375</v>
      </c>
      <c r="E49" s="101">
        <v>9.780322074890137</v>
      </c>
      <c r="F49" s="101">
        <v>28.81642100413108</v>
      </c>
      <c r="G49" s="101" t="s">
        <v>58</v>
      </c>
      <c r="H49" s="101">
        <v>15.190439702205268</v>
      </c>
      <c r="I49" s="101">
        <v>72.79043817632636</v>
      </c>
      <c r="J49" s="101" t="s">
        <v>61</v>
      </c>
      <c r="K49" s="101">
        <v>0.3735386958253446</v>
      </c>
      <c r="L49" s="101">
        <v>-0.30348483431470635</v>
      </c>
      <c r="M49" s="101">
        <v>0.085719413131246</v>
      </c>
      <c r="N49" s="101">
        <v>-0.10168198594656248</v>
      </c>
      <c r="O49" s="101">
        <v>0.01543673862560149</v>
      </c>
      <c r="P49" s="101">
        <v>-0.008704105080962882</v>
      </c>
      <c r="Q49" s="101">
        <v>0.0016399482179980398</v>
      </c>
      <c r="R49" s="101">
        <v>-0.001562926556798416</v>
      </c>
      <c r="S49" s="101">
        <v>0.00023766163838606662</v>
      </c>
      <c r="T49" s="101">
        <v>-0.0001274352541922204</v>
      </c>
      <c r="U49" s="101">
        <v>2.7122721848131083E-05</v>
      </c>
      <c r="V49" s="101">
        <v>-5.7693600459878676E-05</v>
      </c>
      <c r="W49" s="101">
        <v>1.5877247831724222E-05</v>
      </c>
      <c r="X49" s="101">
        <v>67.5</v>
      </c>
    </row>
    <row r="50" s="101" customFormat="1" ht="12.75"/>
    <row r="51" s="101" customFormat="1" ht="12.75"/>
    <row r="52" s="101" customFormat="1" ht="12.75"/>
    <row r="53" s="101" customFormat="1" ht="12.75"/>
    <row r="54" s="101" customFormat="1" ht="12.75"/>
    <row r="55" s="101" customFormat="1" ht="12.75" hidden="1">
      <c r="A55" s="101" t="s">
        <v>116</v>
      </c>
    </row>
    <row r="56" spans="1:24" s="101" customFormat="1" ht="12.75" hidden="1">
      <c r="A56" s="101">
        <v>1860</v>
      </c>
      <c r="B56" s="101">
        <v>161.98</v>
      </c>
      <c r="C56" s="101">
        <v>181.08</v>
      </c>
      <c r="D56" s="101">
        <v>8.679578945508828</v>
      </c>
      <c r="E56" s="101">
        <v>9.332638271507614</v>
      </c>
      <c r="F56" s="101">
        <v>42.315389199336146</v>
      </c>
      <c r="G56" s="101" t="s">
        <v>59</v>
      </c>
      <c r="H56" s="101">
        <v>21.746609440125383</v>
      </c>
      <c r="I56" s="101">
        <v>116.22660944012537</v>
      </c>
      <c r="J56" s="101" t="s">
        <v>73</v>
      </c>
      <c r="K56" s="101">
        <v>2.832128720910745</v>
      </c>
      <c r="M56" s="101" t="s">
        <v>68</v>
      </c>
      <c r="N56" s="101">
        <v>1.5460851371824602</v>
      </c>
      <c r="X56" s="101">
        <v>67.5</v>
      </c>
    </row>
    <row r="57" spans="1:24" s="101" customFormat="1" ht="12.75" hidden="1">
      <c r="A57" s="101">
        <v>1859</v>
      </c>
      <c r="B57" s="101">
        <v>138.33999633789062</v>
      </c>
      <c r="C57" s="101">
        <v>125.33999633789062</v>
      </c>
      <c r="D57" s="101">
        <v>9.612812042236328</v>
      </c>
      <c r="E57" s="101">
        <v>9.728771209716797</v>
      </c>
      <c r="F57" s="101">
        <v>36.634280872398875</v>
      </c>
      <c r="G57" s="101" t="s">
        <v>56</v>
      </c>
      <c r="H57" s="101">
        <v>19.92371410863258</v>
      </c>
      <c r="I57" s="101">
        <v>90.7637104465232</v>
      </c>
      <c r="J57" s="101" t="s">
        <v>62</v>
      </c>
      <c r="K57" s="101">
        <v>1.587504792552403</v>
      </c>
      <c r="L57" s="101">
        <v>0.3908304894563127</v>
      </c>
      <c r="M57" s="101">
        <v>0.3758194137753902</v>
      </c>
      <c r="N57" s="101">
        <v>0.11710523414624265</v>
      </c>
      <c r="O57" s="101">
        <v>0.06375710516334746</v>
      </c>
      <c r="P57" s="101">
        <v>0.011211898710207242</v>
      </c>
      <c r="Q57" s="101">
        <v>0.007760660102485402</v>
      </c>
      <c r="R57" s="101">
        <v>0.0018026358152028032</v>
      </c>
      <c r="S57" s="101">
        <v>0.0008364932000675377</v>
      </c>
      <c r="T57" s="101">
        <v>0.00016495194631547798</v>
      </c>
      <c r="U57" s="101">
        <v>0.000169734687388623</v>
      </c>
      <c r="V57" s="101">
        <v>6.691570121177375E-05</v>
      </c>
      <c r="W57" s="101">
        <v>5.215468305594092E-05</v>
      </c>
      <c r="X57" s="101">
        <v>67.5</v>
      </c>
    </row>
    <row r="58" spans="1:24" s="101" customFormat="1" ht="12.75" hidden="1">
      <c r="A58" s="101">
        <v>1858</v>
      </c>
      <c r="B58" s="101">
        <v>169.05999755859375</v>
      </c>
      <c r="C58" s="101">
        <v>170.66000366210938</v>
      </c>
      <c r="D58" s="101">
        <v>8.573397636413574</v>
      </c>
      <c r="E58" s="101">
        <v>8.976530075073242</v>
      </c>
      <c r="F58" s="101">
        <v>30.48842509759263</v>
      </c>
      <c r="G58" s="101" t="s">
        <v>57</v>
      </c>
      <c r="H58" s="101">
        <v>-16.755893822014215</v>
      </c>
      <c r="I58" s="101">
        <v>84.80410373657953</v>
      </c>
      <c r="J58" s="101" t="s">
        <v>60</v>
      </c>
      <c r="K58" s="101">
        <v>1.478651302497542</v>
      </c>
      <c r="L58" s="101">
        <v>-0.00212478699324993</v>
      </c>
      <c r="M58" s="101">
        <v>-0.35158214666686666</v>
      </c>
      <c r="N58" s="101">
        <v>-0.0012102203632442777</v>
      </c>
      <c r="O58" s="101">
        <v>0.05913154179680156</v>
      </c>
      <c r="P58" s="101">
        <v>-0.00024344392459061317</v>
      </c>
      <c r="Q58" s="101">
        <v>-0.0073295828474657584</v>
      </c>
      <c r="R58" s="101">
        <v>-9.727758928737517E-05</v>
      </c>
      <c r="S58" s="101">
        <v>0.0007529052388312822</v>
      </c>
      <c r="T58" s="101">
        <v>-1.736068308758541E-05</v>
      </c>
      <c r="U58" s="101">
        <v>-0.0001642209334131463</v>
      </c>
      <c r="V58" s="101">
        <v>-7.66361301112079E-06</v>
      </c>
      <c r="W58" s="101">
        <v>4.6162117318215434E-05</v>
      </c>
      <c r="X58" s="101">
        <v>67.5</v>
      </c>
    </row>
    <row r="59" spans="1:24" s="101" customFormat="1" ht="12.75" hidden="1">
      <c r="A59" s="101">
        <v>1857</v>
      </c>
      <c r="B59" s="101">
        <v>164.89999389648438</v>
      </c>
      <c r="C59" s="101">
        <v>201.60000610351562</v>
      </c>
      <c r="D59" s="101">
        <v>8.593681335449219</v>
      </c>
      <c r="E59" s="101">
        <v>8.9937162399292</v>
      </c>
      <c r="F59" s="101">
        <v>36.92705509731976</v>
      </c>
      <c r="G59" s="101" t="s">
        <v>58</v>
      </c>
      <c r="H59" s="101">
        <v>5.052965130821306</v>
      </c>
      <c r="I59" s="101">
        <v>102.45295902730568</v>
      </c>
      <c r="J59" s="101" t="s">
        <v>61</v>
      </c>
      <c r="K59" s="101">
        <v>-0.5777212061186353</v>
      </c>
      <c r="L59" s="101">
        <v>-0.390824713610711</v>
      </c>
      <c r="M59" s="101">
        <v>-0.132778860951568</v>
      </c>
      <c r="N59" s="101">
        <v>-0.11709898048710203</v>
      </c>
      <c r="O59" s="101">
        <v>-0.023841753784972653</v>
      </c>
      <c r="P59" s="101">
        <v>-0.011209255450007673</v>
      </c>
      <c r="Q59" s="101">
        <v>-0.0025505020110645825</v>
      </c>
      <c r="R59" s="101">
        <v>-0.0018000091535529234</v>
      </c>
      <c r="S59" s="101">
        <v>-0.00036449221541706446</v>
      </c>
      <c r="T59" s="101">
        <v>-0.00016403582314847192</v>
      </c>
      <c r="U59" s="101">
        <v>-4.291094419642307E-05</v>
      </c>
      <c r="V59" s="101">
        <v>-6.64754097714272E-05</v>
      </c>
      <c r="W59" s="101">
        <v>-2.4272822031337145E-05</v>
      </c>
      <c r="X59" s="101">
        <v>67.5</v>
      </c>
    </row>
    <row r="60" s="101" customFormat="1" ht="12.75" hidden="1">
      <c r="A60" s="101" t="s">
        <v>122</v>
      </c>
    </row>
    <row r="61" spans="1:24" s="101" customFormat="1" ht="12.75" hidden="1">
      <c r="A61" s="101">
        <v>1860</v>
      </c>
      <c r="B61" s="101">
        <v>142.72</v>
      </c>
      <c r="C61" s="101">
        <v>154.62</v>
      </c>
      <c r="D61" s="101">
        <v>8.787320894097281</v>
      </c>
      <c r="E61" s="101">
        <v>9.146353735031187</v>
      </c>
      <c r="F61" s="101">
        <v>31.416487637499205</v>
      </c>
      <c r="G61" s="101" t="s">
        <v>59</v>
      </c>
      <c r="H61" s="101">
        <v>9.943995308175133</v>
      </c>
      <c r="I61" s="101">
        <v>85.16399530817513</v>
      </c>
      <c r="J61" s="101" t="s">
        <v>73</v>
      </c>
      <c r="K61" s="101">
        <v>1.380667346853387</v>
      </c>
      <c r="M61" s="101" t="s">
        <v>68</v>
      </c>
      <c r="N61" s="101">
        <v>0.9053128166642848</v>
      </c>
      <c r="X61" s="101">
        <v>67.5</v>
      </c>
    </row>
    <row r="62" spans="1:24" s="101" customFormat="1" ht="12.75" hidden="1">
      <c r="A62" s="101">
        <v>1859</v>
      </c>
      <c r="B62" s="101">
        <v>96.9800033569336</v>
      </c>
      <c r="C62" s="101">
        <v>114.4800033569336</v>
      </c>
      <c r="D62" s="101">
        <v>9.768312454223633</v>
      </c>
      <c r="E62" s="101">
        <v>10.07598876953125</v>
      </c>
      <c r="F62" s="101">
        <v>23.136828949308992</v>
      </c>
      <c r="G62" s="101" t="s">
        <v>56</v>
      </c>
      <c r="H62" s="101">
        <v>26.832450630251053</v>
      </c>
      <c r="I62" s="101">
        <v>56.31245398718465</v>
      </c>
      <c r="J62" s="101" t="s">
        <v>62</v>
      </c>
      <c r="K62" s="101">
        <v>0.9598894808293935</v>
      </c>
      <c r="L62" s="101">
        <v>0.6191816149150094</v>
      </c>
      <c r="M62" s="101">
        <v>0.2272401437391963</v>
      </c>
      <c r="N62" s="101">
        <v>0.14975380991221773</v>
      </c>
      <c r="O62" s="101">
        <v>0.03855108305495139</v>
      </c>
      <c r="P62" s="101">
        <v>0.017762585255554544</v>
      </c>
      <c r="Q62" s="101">
        <v>0.00469258584113148</v>
      </c>
      <c r="R62" s="101">
        <v>0.0023051829918715855</v>
      </c>
      <c r="S62" s="101">
        <v>0.000505819290598877</v>
      </c>
      <c r="T62" s="101">
        <v>0.00026137137760475854</v>
      </c>
      <c r="U62" s="101">
        <v>0.00010263944739486466</v>
      </c>
      <c r="V62" s="101">
        <v>8.555790142373945E-05</v>
      </c>
      <c r="W62" s="101">
        <v>3.153624600652538E-05</v>
      </c>
      <c r="X62" s="101">
        <v>67.5</v>
      </c>
    </row>
    <row r="63" spans="1:24" s="101" customFormat="1" ht="12.75" hidden="1">
      <c r="A63" s="101">
        <v>1858</v>
      </c>
      <c r="B63" s="101">
        <v>133.47999572753906</v>
      </c>
      <c r="C63" s="101">
        <v>161.0800018310547</v>
      </c>
      <c r="D63" s="101">
        <v>9.103782653808594</v>
      </c>
      <c r="E63" s="101">
        <v>9.037330627441406</v>
      </c>
      <c r="F63" s="101">
        <v>22.697025016903208</v>
      </c>
      <c r="G63" s="101" t="s">
        <v>57</v>
      </c>
      <c r="H63" s="101">
        <v>-6.614589313050516</v>
      </c>
      <c r="I63" s="101">
        <v>59.36540641448855</v>
      </c>
      <c r="J63" s="101" t="s">
        <v>60</v>
      </c>
      <c r="K63" s="101">
        <v>0.6340798481515014</v>
      </c>
      <c r="L63" s="101">
        <v>-0.0033669898189329097</v>
      </c>
      <c r="M63" s="101">
        <v>-0.15203876423657836</v>
      </c>
      <c r="N63" s="101">
        <v>-0.001548094483215376</v>
      </c>
      <c r="O63" s="101">
        <v>0.025152218308261996</v>
      </c>
      <c r="P63" s="101">
        <v>-0.00038545050864576544</v>
      </c>
      <c r="Q63" s="101">
        <v>-0.0032300111131603002</v>
      </c>
      <c r="R63" s="101">
        <v>-0.00012445746103627856</v>
      </c>
      <c r="S63" s="101">
        <v>0.00030336470912619985</v>
      </c>
      <c r="T63" s="101">
        <v>-2.7466892129027107E-05</v>
      </c>
      <c r="U63" s="101">
        <v>-7.632293906802647E-05</v>
      </c>
      <c r="V63" s="101">
        <v>-9.816296415173904E-06</v>
      </c>
      <c r="W63" s="101">
        <v>1.8064302950993924E-05</v>
      </c>
      <c r="X63" s="101">
        <v>67.5</v>
      </c>
    </row>
    <row r="64" spans="1:24" s="101" customFormat="1" ht="12.75" hidden="1">
      <c r="A64" s="101">
        <v>1857</v>
      </c>
      <c r="B64" s="101">
        <v>148.1199951171875</v>
      </c>
      <c r="C64" s="101">
        <v>162.52000427246094</v>
      </c>
      <c r="D64" s="101">
        <v>8.69051742553711</v>
      </c>
      <c r="E64" s="101">
        <v>8.803720474243164</v>
      </c>
      <c r="F64" s="101">
        <v>32.382383690397866</v>
      </c>
      <c r="G64" s="101" t="s">
        <v>58</v>
      </c>
      <c r="H64" s="101">
        <v>8.160283634472748</v>
      </c>
      <c r="I64" s="101">
        <v>88.78027875166025</v>
      </c>
      <c r="J64" s="101" t="s">
        <v>61</v>
      </c>
      <c r="K64" s="101">
        <v>-0.7206459335728549</v>
      </c>
      <c r="L64" s="101">
        <v>-0.6191724603277493</v>
      </c>
      <c r="M64" s="101">
        <v>-0.16888545554909318</v>
      </c>
      <c r="N64" s="101">
        <v>-0.1497458079102573</v>
      </c>
      <c r="O64" s="101">
        <v>-0.0292156108764354</v>
      </c>
      <c r="P64" s="101">
        <v>-0.017758402598945334</v>
      </c>
      <c r="Q64" s="101">
        <v>-0.003404025570592648</v>
      </c>
      <c r="R64" s="101">
        <v>-0.002301820793721014</v>
      </c>
      <c r="S64" s="101">
        <v>-0.00040475055033776955</v>
      </c>
      <c r="T64" s="101">
        <v>-0.00025992415599128464</v>
      </c>
      <c r="U64" s="101">
        <v>-6.862700003308835E-05</v>
      </c>
      <c r="V64" s="101">
        <v>-8.499291041447963E-05</v>
      </c>
      <c r="W64" s="101">
        <v>-2.5849869846457646E-05</v>
      </c>
      <c r="X64" s="101">
        <v>67.5</v>
      </c>
    </row>
    <row r="65" s="101" customFormat="1" ht="12.75" hidden="1">
      <c r="A65" s="101" t="s">
        <v>128</v>
      </c>
    </row>
    <row r="66" spans="1:24" s="101" customFormat="1" ht="12.75" hidden="1">
      <c r="A66" s="101">
        <v>1860</v>
      </c>
      <c r="B66" s="101">
        <v>126.1</v>
      </c>
      <c r="C66" s="101">
        <v>126.9</v>
      </c>
      <c r="D66" s="101">
        <v>9.024525733423527</v>
      </c>
      <c r="E66" s="101">
        <v>9.474999803578697</v>
      </c>
      <c r="F66" s="101">
        <v>32.445004547527695</v>
      </c>
      <c r="G66" s="101" t="s">
        <v>59</v>
      </c>
      <c r="H66" s="101">
        <v>26.980578477315348</v>
      </c>
      <c r="I66" s="101">
        <v>85.58057847731534</v>
      </c>
      <c r="J66" s="101" t="s">
        <v>73</v>
      </c>
      <c r="K66" s="101">
        <v>2.0708865163402694</v>
      </c>
      <c r="M66" s="101" t="s">
        <v>68</v>
      </c>
      <c r="N66" s="101">
        <v>1.1385059295476547</v>
      </c>
      <c r="X66" s="101">
        <v>67.5</v>
      </c>
    </row>
    <row r="67" spans="1:24" s="101" customFormat="1" ht="12.75" hidden="1">
      <c r="A67" s="101">
        <v>1859</v>
      </c>
      <c r="B67" s="101">
        <v>137.05999755859375</v>
      </c>
      <c r="C67" s="101">
        <v>120.95999908447266</v>
      </c>
      <c r="D67" s="101">
        <v>9.480299949645996</v>
      </c>
      <c r="E67" s="101">
        <v>10.066825866699219</v>
      </c>
      <c r="F67" s="101">
        <v>25.66649955960129</v>
      </c>
      <c r="G67" s="101" t="s">
        <v>56</v>
      </c>
      <c r="H67" s="101">
        <v>-5.084271032447219</v>
      </c>
      <c r="I67" s="101">
        <v>64.47572652614653</v>
      </c>
      <c r="J67" s="101" t="s">
        <v>62</v>
      </c>
      <c r="K67" s="101">
        <v>1.3499033105296172</v>
      </c>
      <c r="L67" s="101">
        <v>0.36730398582746615</v>
      </c>
      <c r="M67" s="101">
        <v>0.3195714184391399</v>
      </c>
      <c r="N67" s="101">
        <v>0.09226654767517851</v>
      </c>
      <c r="O67" s="101">
        <v>0.05421438626498289</v>
      </c>
      <c r="P67" s="101">
        <v>0.01053674106246748</v>
      </c>
      <c r="Q67" s="101">
        <v>0.006599096488722982</v>
      </c>
      <c r="R67" s="101">
        <v>0.0014202119243928435</v>
      </c>
      <c r="S67" s="101">
        <v>0.0007113080531138161</v>
      </c>
      <c r="T67" s="101">
        <v>0.00015507654137061463</v>
      </c>
      <c r="U67" s="101">
        <v>0.0001443338967074424</v>
      </c>
      <c r="V67" s="101">
        <v>5.271778566600574E-05</v>
      </c>
      <c r="W67" s="101">
        <v>4.4357671473733186E-05</v>
      </c>
      <c r="X67" s="101">
        <v>67.5</v>
      </c>
    </row>
    <row r="68" spans="1:24" s="101" customFormat="1" ht="12.75" hidden="1">
      <c r="A68" s="101">
        <v>1858</v>
      </c>
      <c r="B68" s="101">
        <v>142.32000732421875</v>
      </c>
      <c r="C68" s="101">
        <v>155.6199951171875</v>
      </c>
      <c r="D68" s="101">
        <v>8.646540641784668</v>
      </c>
      <c r="E68" s="101">
        <v>8.97741413116455</v>
      </c>
      <c r="F68" s="101">
        <v>25.059614108517977</v>
      </c>
      <c r="G68" s="101" t="s">
        <v>57</v>
      </c>
      <c r="H68" s="101">
        <v>-5.783377294368165</v>
      </c>
      <c r="I68" s="101">
        <v>69.03663002985058</v>
      </c>
      <c r="J68" s="101" t="s">
        <v>60</v>
      </c>
      <c r="K68" s="101">
        <v>1.2620438305600106</v>
      </c>
      <c r="L68" s="101">
        <v>0.0019995210077364987</v>
      </c>
      <c r="M68" s="101">
        <v>-0.29746312718899104</v>
      </c>
      <c r="N68" s="101">
        <v>-0.0009538847282045209</v>
      </c>
      <c r="O68" s="101">
        <v>0.05089029545925402</v>
      </c>
      <c r="P68" s="101">
        <v>0.00022847778627668188</v>
      </c>
      <c r="Q68" s="101">
        <v>-0.00607716150682115</v>
      </c>
      <c r="R68" s="101">
        <v>-7.665444001234205E-05</v>
      </c>
      <c r="S68" s="101">
        <v>0.0006827252267366306</v>
      </c>
      <c r="T68" s="101">
        <v>1.625318471419779E-05</v>
      </c>
      <c r="U68" s="101">
        <v>-0.0001280470685997599</v>
      </c>
      <c r="V68" s="101">
        <v>-6.0357663085568116E-06</v>
      </c>
      <c r="W68" s="101">
        <v>4.2964010659063514E-05</v>
      </c>
      <c r="X68" s="101">
        <v>67.5</v>
      </c>
    </row>
    <row r="69" spans="1:24" s="101" customFormat="1" ht="12.75" hidden="1">
      <c r="A69" s="101">
        <v>1857</v>
      </c>
      <c r="B69" s="101">
        <v>137.9600067138672</v>
      </c>
      <c r="C69" s="101">
        <v>180.86000061035156</v>
      </c>
      <c r="D69" s="101">
        <v>9.27723503112793</v>
      </c>
      <c r="E69" s="101">
        <v>8.961634635925293</v>
      </c>
      <c r="F69" s="101">
        <v>30.367778424545207</v>
      </c>
      <c r="G69" s="101" t="s">
        <v>58</v>
      </c>
      <c r="H69" s="101">
        <v>7.4983282884298745</v>
      </c>
      <c r="I69" s="101">
        <v>77.95833500229706</v>
      </c>
      <c r="J69" s="101" t="s">
        <v>61</v>
      </c>
      <c r="K69" s="101">
        <v>0.47904521448839815</v>
      </c>
      <c r="L69" s="101">
        <v>0.3672985433138594</v>
      </c>
      <c r="M69" s="101">
        <v>0.11679717225237081</v>
      </c>
      <c r="N69" s="101">
        <v>-0.09226161674185689</v>
      </c>
      <c r="O69" s="101">
        <v>0.018691642682188096</v>
      </c>
      <c r="P69" s="101">
        <v>0.010534263624889326</v>
      </c>
      <c r="Q69" s="101">
        <v>0.0025721940998857905</v>
      </c>
      <c r="R69" s="101">
        <v>-0.0014181417443309458</v>
      </c>
      <c r="S69" s="101">
        <v>0.0001996131538801586</v>
      </c>
      <c r="T69" s="101">
        <v>0.00015422246162643792</v>
      </c>
      <c r="U69" s="101">
        <v>6.660496949750096E-05</v>
      </c>
      <c r="V69" s="101">
        <v>-5.237112229650431E-05</v>
      </c>
      <c r="W69" s="101">
        <v>1.1031627561675559E-05</v>
      </c>
      <c r="X69" s="101">
        <v>67.5</v>
      </c>
    </row>
    <row r="70" s="101" customFormat="1" ht="12.75" hidden="1">
      <c r="A70" s="101" t="s">
        <v>134</v>
      </c>
    </row>
    <row r="71" spans="1:24" s="101" customFormat="1" ht="12.75" hidden="1">
      <c r="A71" s="101">
        <v>1860</v>
      </c>
      <c r="B71" s="101">
        <v>127.96</v>
      </c>
      <c r="C71" s="101">
        <v>130.96</v>
      </c>
      <c r="D71" s="101">
        <v>9.033439524981974</v>
      </c>
      <c r="E71" s="101">
        <v>9.482064060444129</v>
      </c>
      <c r="F71" s="101">
        <v>29.664535987434736</v>
      </c>
      <c r="G71" s="101" t="s">
        <v>59</v>
      </c>
      <c r="H71" s="101">
        <v>17.71540098458135</v>
      </c>
      <c r="I71" s="101">
        <v>78.17540098458134</v>
      </c>
      <c r="J71" s="101" t="s">
        <v>73</v>
      </c>
      <c r="K71" s="101">
        <v>1.126577795173161</v>
      </c>
      <c r="M71" s="101" t="s">
        <v>68</v>
      </c>
      <c r="N71" s="101">
        <v>0.6005703961404696</v>
      </c>
      <c r="X71" s="101">
        <v>67.5</v>
      </c>
    </row>
    <row r="72" spans="1:24" s="101" customFormat="1" ht="12.75" hidden="1">
      <c r="A72" s="101">
        <v>1859</v>
      </c>
      <c r="B72" s="101">
        <v>118.80000305175781</v>
      </c>
      <c r="C72" s="101">
        <v>125.5999984741211</v>
      </c>
      <c r="D72" s="101">
        <v>9.611543655395508</v>
      </c>
      <c r="E72" s="101">
        <v>10.103072166442871</v>
      </c>
      <c r="F72" s="101">
        <v>23.012739638529407</v>
      </c>
      <c r="G72" s="101" t="s">
        <v>56</v>
      </c>
      <c r="H72" s="101">
        <v>5.676231186430371</v>
      </c>
      <c r="I72" s="101">
        <v>56.976234238188184</v>
      </c>
      <c r="J72" s="101" t="s">
        <v>62</v>
      </c>
      <c r="K72" s="101">
        <v>1.014266900476031</v>
      </c>
      <c r="L72" s="101">
        <v>0.19009767771704447</v>
      </c>
      <c r="M72" s="101">
        <v>0.24011338907669252</v>
      </c>
      <c r="N72" s="101">
        <v>0.04831548238091495</v>
      </c>
      <c r="O72" s="101">
        <v>0.040734703134143825</v>
      </c>
      <c r="P72" s="101">
        <v>0.005453194500299262</v>
      </c>
      <c r="Q72" s="101">
        <v>0.004958330726545943</v>
      </c>
      <c r="R72" s="101">
        <v>0.0007437301475099296</v>
      </c>
      <c r="S72" s="101">
        <v>0.0005344368957614233</v>
      </c>
      <c r="T72" s="101">
        <v>8.0259853817172E-05</v>
      </c>
      <c r="U72" s="101">
        <v>0.00010845261354718986</v>
      </c>
      <c r="V72" s="101">
        <v>2.7607960963315234E-05</v>
      </c>
      <c r="W72" s="101">
        <v>3.332382803153851E-05</v>
      </c>
      <c r="X72" s="101">
        <v>67.5</v>
      </c>
    </row>
    <row r="73" spans="1:24" s="101" customFormat="1" ht="12.75" hidden="1">
      <c r="A73" s="101">
        <v>1858</v>
      </c>
      <c r="B73" s="101">
        <v>150.10000610351562</v>
      </c>
      <c r="C73" s="101">
        <v>144.89999389648438</v>
      </c>
      <c r="D73" s="101">
        <v>8.627700805664062</v>
      </c>
      <c r="E73" s="101">
        <v>9.008088111877441</v>
      </c>
      <c r="F73" s="101">
        <v>27.49180541766006</v>
      </c>
      <c r="G73" s="101" t="s">
        <v>57</v>
      </c>
      <c r="H73" s="101">
        <v>-6.6727685235701415</v>
      </c>
      <c r="I73" s="101">
        <v>75.92723757994548</v>
      </c>
      <c r="J73" s="101" t="s">
        <v>60</v>
      </c>
      <c r="K73" s="101">
        <v>0.9365122140554988</v>
      </c>
      <c r="L73" s="101">
        <v>0.0010351253498666934</v>
      </c>
      <c r="M73" s="101">
        <v>-0.2227399434635999</v>
      </c>
      <c r="N73" s="101">
        <v>-0.0004992785350444404</v>
      </c>
      <c r="O73" s="101">
        <v>0.03744098898328564</v>
      </c>
      <c r="P73" s="101">
        <v>0.00011824292072017185</v>
      </c>
      <c r="Q73" s="101">
        <v>-0.004646563472260954</v>
      </c>
      <c r="R73" s="101">
        <v>-4.011673332949749E-05</v>
      </c>
      <c r="S73" s="101">
        <v>0.0004758899153247617</v>
      </c>
      <c r="T73" s="101">
        <v>8.406652723215525E-06</v>
      </c>
      <c r="U73" s="101">
        <v>-0.00010431158103452868</v>
      </c>
      <c r="V73" s="101">
        <v>-3.1571206349045887E-06</v>
      </c>
      <c r="W73" s="101">
        <v>2.9153844558065444E-05</v>
      </c>
      <c r="X73" s="101">
        <v>67.5</v>
      </c>
    </row>
    <row r="74" spans="1:24" s="101" customFormat="1" ht="12.75" hidden="1">
      <c r="A74" s="101">
        <v>1857</v>
      </c>
      <c r="B74" s="101">
        <v>153.67999267578125</v>
      </c>
      <c r="C74" s="101">
        <v>158.67999267578125</v>
      </c>
      <c r="D74" s="101">
        <v>9.003656387329102</v>
      </c>
      <c r="E74" s="101">
        <v>9.625100135803223</v>
      </c>
      <c r="F74" s="101">
        <v>30.913719229287754</v>
      </c>
      <c r="G74" s="101" t="s">
        <v>58</v>
      </c>
      <c r="H74" s="101">
        <v>-4.3548060668595525</v>
      </c>
      <c r="I74" s="101">
        <v>81.8251866089217</v>
      </c>
      <c r="J74" s="101" t="s">
        <v>61</v>
      </c>
      <c r="K74" s="101">
        <v>-0.389464014160644</v>
      </c>
      <c r="L74" s="101">
        <v>0.19009485944896923</v>
      </c>
      <c r="M74" s="101">
        <v>-0.08967361484699633</v>
      </c>
      <c r="N74" s="101">
        <v>-0.04831290261043055</v>
      </c>
      <c r="O74" s="101">
        <v>-0.016046444571315793</v>
      </c>
      <c r="P74" s="101">
        <v>0.005451912404816651</v>
      </c>
      <c r="Q74" s="101">
        <v>-0.0017304599076719016</v>
      </c>
      <c r="R74" s="101">
        <v>-0.0007426474129909236</v>
      </c>
      <c r="S74" s="101">
        <v>-0.00024321098668295707</v>
      </c>
      <c r="T74" s="101">
        <v>7.981837084747515E-05</v>
      </c>
      <c r="U74" s="101">
        <v>-2.968271293687733E-05</v>
      </c>
      <c r="V74" s="101">
        <v>-2.74268499439618E-05</v>
      </c>
      <c r="W74" s="101">
        <v>-1.614096843933813E-05</v>
      </c>
      <c r="X74" s="101">
        <v>67.5</v>
      </c>
    </row>
    <row r="75" s="101" customFormat="1" ht="12.75" hidden="1">
      <c r="A75" s="101" t="s">
        <v>140</v>
      </c>
    </row>
    <row r="76" spans="1:24" s="101" customFormat="1" ht="12.75" hidden="1">
      <c r="A76" s="101">
        <v>1860</v>
      </c>
      <c r="B76" s="101">
        <v>128.28</v>
      </c>
      <c r="C76" s="101">
        <v>141.08</v>
      </c>
      <c r="D76" s="101">
        <v>9.055148607535418</v>
      </c>
      <c r="E76" s="101">
        <v>9.301484021082729</v>
      </c>
      <c r="F76" s="101">
        <v>33.52472570897683</v>
      </c>
      <c r="G76" s="101" t="s">
        <v>59</v>
      </c>
      <c r="H76" s="101">
        <v>27.35759351082845</v>
      </c>
      <c r="I76" s="101">
        <v>88.13759351082845</v>
      </c>
      <c r="J76" s="101" t="s">
        <v>73</v>
      </c>
      <c r="K76" s="101">
        <v>3.14662304776739</v>
      </c>
      <c r="M76" s="101" t="s">
        <v>68</v>
      </c>
      <c r="N76" s="101">
        <v>1.6363508738146428</v>
      </c>
      <c r="X76" s="101">
        <v>67.5</v>
      </c>
    </row>
    <row r="77" spans="1:24" s="101" customFormat="1" ht="12.75" hidden="1">
      <c r="A77" s="101">
        <v>1859</v>
      </c>
      <c r="B77" s="101">
        <v>115.77999877929688</v>
      </c>
      <c r="C77" s="101">
        <v>115.58000183105469</v>
      </c>
      <c r="D77" s="101">
        <v>9.64684772491455</v>
      </c>
      <c r="E77" s="101">
        <v>9.653825759887695</v>
      </c>
      <c r="F77" s="101">
        <v>24.239819271313372</v>
      </c>
      <c r="G77" s="101" t="s">
        <v>56</v>
      </c>
      <c r="H77" s="101">
        <v>11.507088505416107</v>
      </c>
      <c r="I77" s="101">
        <v>59.78708728471298</v>
      </c>
      <c r="J77" s="101" t="s">
        <v>62</v>
      </c>
      <c r="K77" s="101">
        <v>1.7220070830902436</v>
      </c>
      <c r="L77" s="101">
        <v>0.057699164145824954</v>
      </c>
      <c r="M77" s="101">
        <v>0.40766103243617646</v>
      </c>
      <c r="N77" s="101">
        <v>0.08329999022581099</v>
      </c>
      <c r="O77" s="101">
        <v>0.0691588173738423</v>
      </c>
      <c r="P77" s="101">
        <v>0.0016550311455606882</v>
      </c>
      <c r="Q77" s="101">
        <v>0.008418174820681782</v>
      </c>
      <c r="R77" s="101">
        <v>0.00128226251918668</v>
      </c>
      <c r="S77" s="101">
        <v>0.0009073575112306902</v>
      </c>
      <c r="T77" s="101">
        <v>2.438715736079671E-05</v>
      </c>
      <c r="U77" s="101">
        <v>0.00018412095732392593</v>
      </c>
      <c r="V77" s="101">
        <v>4.7601932709614655E-05</v>
      </c>
      <c r="W77" s="101">
        <v>5.657531361834116E-05</v>
      </c>
      <c r="X77" s="101">
        <v>67.5</v>
      </c>
    </row>
    <row r="78" spans="1:24" s="101" customFormat="1" ht="12.75" hidden="1">
      <c r="A78" s="101">
        <v>1858</v>
      </c>
      <c r="B78" s="101">
        <v>153.16000366210938</v>
      </c>
      <c r="C78" s="101">
        <v>161.05999755859375</v>
      </c>
      <c r="D78" s="101">
        <v>8.690004348754883</v>
      </c>
      <c r="E78" s="101">
        <v>8.821008682250977</v>
      </c>
      <c r="F78" s="101">
        <v>25.684442257023886</v>
      </c>
      <c r="G78" s="101" t="s">
        <v>57</v>
      </c>
      <c r="H78" s="101">
        <v>-15.223899321188327</v>
      </c>
      <c r="I78" s="101">
        <v>70.43610434092105</v>
      </c>
      <c r="J78" s="101" t="s">
        <v>60</v>
      </c>
      <c r="K78" s="101">
        <v>1.6356918794731323</v>
      </c>
      <c r="L78" s="101">
        <v>0.0003152977933266486</v>
      </c>
      <c r="M78" s="101">
        <v>-0.3886510485662073</v>
      </c>
      <c r="N78" s="101">
        <v>-0.0008607197898751942</v>
      </c>
      <c r="O78" s="101">
        <v>0.06545514319928519</v>
      </c>
      <c r="P78" s="101">
        <v>3.573895027621506E-05</v>
      </c>
      <c r="Q78" s="101">
        <v>-0.0080895099217718</v>
      </c>
      <c r="R78" s="101">
        <v>-6.916623228741694E-05</v>
      </c>
      <c r="S78" s="101">
        <v>0.0008370250379133509</v>
      </c>
      <c r="T78" s="101">
        <v>2.5213762434146794E-06</v>
      </c>
      <c r="U78" s="101">
        <v>-0.00018041149638949535</v>
      </c>
      <c r="V78" s="101">
        <v>-5.443355678003391E-06</v>
      </c>
      <c r="W78" s="101">
        <v>5.1436159901071564E-05</v>
      </c>
      <c r="X78" s="101">
        <v>67.5</v>
      </c>
    </row>
    <row r="79" spans="1:24" s="101" customFormat="1" ht="12.75" hidden="1">
      <c r="A79" s="101">
        <v>1857</v>
      </c>
      <c r="B79" s="101">
        <v>166.22000122070312</v>
      </c>
      <c r="C79" s="101">
        <v>173.1199951171875</v>
      </c>
      <c r="D79" s="101">
        <v>8.776079177856445</v>
      </c>
      <c r="E79" s="101">
        <v>10.216939926147461</v>
      </c>
      <c r="F79" s="101">
        <v>35.47936551316314</v>
      </c>
      <c r="G79" s="101" t="s">
        <v>58</v>
      </c>
      <c r="H79" s="101">
        <v>-2.324130165422332</v>
      </c>
      <c r="I79" s="101">
        <v>96.3958710552808</v>
      </c>
      <c r="J79" s="101" t="s">
        <v>61</v>
      </c>
      <c r="K79" s="101">
        <v>-0.5383497651514498</v>
      </c>
      <c r="L79" s="101">
        <v>0.05769830266505571</v>
      </c>
      <c r="M79" s="101">
        <v>-0.12303609151511953</v>
      </c>
      <c r="N79" s="101">
        <v>-0.08329554329652651</v>
      </c>
      <c r="O79" s="101">
        <v>-0.02232859711915512</v>
      </c>
      <c r="P79" s="101">
        <v>0.0016546452248772478</v>
      </c>
      <c r="Q79" s="101">
        <v>-0.0023292695286540725</v>
      </c>
      <c r="R79" s="101">
        <v>-0.0012803957202451647</v>
      </c>
      <c r="S79" s="101">
        <v>-0.0003502666685439904</v>
      </c>
      <c r="T79" s="101">
        <v>2.425646524082611E-05</v>
      </c>
      <c r="U79" s="101">
        <v>-3.677252909961537E-05</v>
      </c>
      <c r="V79" s="101">
        <v>-4.728968044566838E-05</v>
      </c>
      <c r="W79" s="101">
        <v>-2.356029638279316E-05</v>
      </c>
      <c r="X79" s="101">
        <v>67.5</v>
      </c>
    </row>
    <row r="80" s="101" customFormat="1" ht="12.75" hidden="1">
      <c r="A80" s="101" t="s">
        <v>146</v>
      </c>
    </row>
    <row r="81" spans="1:24" s="101" customFormat="1" ht="12.75" hidden="1">
      <c r="A81" s="101">
        <v>1860</v>
      </c>
      <c r="B81" s="101">
        <v>140.72</v>
      </c>
      <c r="C81" s="101">
        <v>153.92</v>
      </c>
      <c r="D81" s="101">
        <v>8.668015587319827</v>
      </c>
      <c r="E81" s="101">
        <v>9.007128084219516</v>
      </c>
      <c r="F81" s="101">
        <v>34.450604720573274</v>
      </c>
      <c r="G81" s="101" t="s">
        <v>59</v>
      </c>
      <c r="H81" s="101">
        <v>21.4463396487656</v>
      </c>
      <c r="I81" s="101">
        <v>94.6663396487656</v>
      </c>
      <c r="J81" s="101" t="s">
        <v>73</v>
      </c>
      <c r="K81" s="101">
        <v>2.318781708571201</v>
      </c>
      <c r="M81" s="101" t="s">
        <v>68</v>
      </c>
      <c r="N81" s="101">
        <v>1.2500944534250888</v>
      </c>
      <c r="X81" s="101">
        <v>67.5</v>
      </c>
    </row>
    <row r="82" spans="1:24" s="101" customFormat="1" ht="12.75" hidden="1">
      <c r="A82" s="101">
        <v>1859</v>
      </c>
      <c r="B82" s="101">
        <v>125.0999984741211</v>
      </c>
      <c r="C82" s="101">
        <v>112.5999984741211</v>
      </c>
      <c r="D82" s="101">
        <v>9.4232177734375</v>
      </c>
      <c r="E82" s="101">
        <v>9.780322074890137</v>
      </c>
      <c r="F82" s="101">
        <v>27.846626843697607</v>
      </c>
      <c r="G82" s="101" t="s">
        <v>56</v>
      </c>
      <c r="H82" s="101">
        <v>12.740734311356249</v>
      </c>
      <c r="I82" s="101">
        <v>70.34073278547734</v>
      </c>
      <c r="J82" s="101" t="s">
        <v>62</v>
      </c>
      <c r="K82" s="101">
        <v>1.4481745292568322</v>
      </c>
      <c r="L82" s="101">
        <v>0.2998275010743706</v>
      </c>
      <c r="M82" s="101">
        <v>0.3428352115249659</v>
      </c>
      <c r="N82" s="101">
        <v>0.10310067660493641</v>
      </c>
      <c r="O82" s="101">
        <v>0.05816125380758945</v>
      </c>
      <c r="P82" s="101">
        <v>0.008601253277886016</v>
      </c>
      <c r="Q82" s="101">
        <v>0.007079512261379717</v>
      </c>
      <c r="R82" s="101">
        <v>0.0015870456919367302</v>
      </c>
      <c r="S82" s="101">
        <v>0.0007630698002331303</v>
      </c>
      <c r="T82" s="101">
        <v>0.00012653323150334017</v>
      </c>
      <c r="U82" s="101">
        <v>0.0001548342073547103</v>
      </c>
      <c r="V82" s="101">
        <v>5.891496232477485E-05</v>
      </c>
      <c r="W82" s="101">
        <v>4.757725256303327E-05</v>
      </c>
      <c r="X82" s="101">
        <v>67.5</v>
      </c>
    </row>
    <row r="83" spans="1:24" s="101" customFormat="1" ht="12.75" hidden="1">
      <c r="A83" s="101">
        <v>1858</v>
      </c>
      <c r="B83" s="101">
        <v>150.86000061035156</v>
      </c>
      <c r="C83" s="101">
        <v>159.86000061035156</v>
      </c>
      <c r="D83" s="101">
        <v>8.86369514465332</v>
      </c>
      <c r="E83" s="101">
        <v>8.901460647583008</v>
      </c>
      <c r="F83" s="101">
        <v>25.08561548503034</v>
      </c>
      <c r="G83" s="101" t="s">
        <v>57</v>
      </c>
      <c r="H83" s="101">
        <v>-15.920675400424017</v>
      </c>
      <c r="I83" s="101">
        <v>67.43932520992755</v>
      </c>
      <c r="J83" s="101" t="s">
        <v>60</v>
      </c>
      <c r="K83" s="101">
        <v>1.4365115983116437</v>
      </c>
      <c r="L83" s="101">
        <v>-0.0016299357707072362</v>
      </c>
      <c r="M83" s="101">
        <v>-0.34054589275920394</v>
      </c>
      <c r="N83" s="101">
        <v>-0.0010655088354754243</v>
      </c>
      <c r="O83" s="101">
        <v>0.057610015011037706</v>
      </c>
      <c r="P83" s="101">
        <v>-0.00018681418206436835</v>
      </c>
      <c r="Q83" s="101">
        <v>-0.007051244702043088</v>
      </c>
      <c r="R83" s="101">
        <v>-8.564322837366364E-05</v>
      </c>
      <c r="S83" s="101">
        <v>0.0007470332247974328</v>
      </c>
      <c r="T83" s="101">
        <v>-1.3325518652457108E-05</v>
      </c>
      <c r="U83" s="101">
        <v>-0.00015482631673028344</v>
      </c>
      <c r="V83" s="101">
        <v>-6.745364168820329E-06</v>
      </c>
      <c r="W83" s="101">
        <v>4.6229734120265704E-05</v>
      </c>
      <c r="X83" s="101">
        <v>67.5</v>
      </c>
    </row>
    <row r="84" spans="1:24" s="101" customFormat="1" ht="12.75" hidden="1">
      <c r="A84" s="101">
        <v>1857</v>
      </c>
      <c r="B84" s="101">
        <v>147.5800018310547</v>
      </c>
      <c r="C84" s="101">
        <v>171.27999877929688</v>
      </c>
      <c r="D84" s="101">
        <v>8.497969627380371</v>
      </c>
      <c r="E84" s="101">
        <v>9.97917652130127</v>
      </c>
      <c r="F84" s="101">
        <v>31.457677088454254</v>
      </c>
      <c r="G84" s="101" t="s">
        <v>58</v>
      </c>
      <c r="H84" s="101">
        <v>8.117230567595186</v>
      </c>
      <c r="I84" s="101">
        <v>88.19723239864987</v>
      </c>
      <c r="J84" s="101" t="s">
        <v>61</v>
      </c>
      <c r="K84" s="101">
        <v>-0.18342272243202135</v>
      </c>
      <c r="L84" s="101">
        <v>-0.29982307067649927</v>
      </c>
      <c r="M84" s="101">
        <v>-0.03955347249237253</v>
      </c>
      <c r="N84" s="101">
        <v>-0.10309517063042868</v>
      </c>
      <c r="O84" s="101">
        <v>-0.00798859279841253</v>
      </c>
      <c r="P84" s="101">
        <v>-0.0085992242912791</v>
      </c>
      <c r="Q84" s="101">
        <v>-0.0006320142489968412</v>
      </c>
      <c r="R84" s="101">
        <v>-0.0015847331843968787</v>
      </c>
      <c r="S84" s="101">
        <v>-0.00015561774023734444</v>
      </c>
      <c r="T84" s="101">
        <v>-0.00012582960393850445</v>
      </c>
      <c r="U84" s="101">
        <v>-1.5631426343687795E-06</v>
      </c>
      <c r="V84" s="101">
        <v>-5.852753922692834E-05</v>
      </c>
      <c r="W84" s="101">
        <v>-1.1243070960204632E-05</v>
      </c>
      <c r="X84" s="101">
        <v>67.5</v>
      </c>
    </row>
    <row r="85" spans="1:14" s="101" customFormat="1" ht="12.75">
      <c r="A85" s="101" t="s">
        <v>152</v>
      </c>
      <c r="E85" s="99" t="s">
        <v>106</v>
      </c>
      <c r="F85" s="102">
        <f>MIN(F56:F84)</f>
        <v>22.697025016903208</v>
      </c>
      <c r="G85" s="102"/>
      <c r="H85" s="102"/>
      <c r="I85" s="115"/>
      <c r="J85" s="115" t="s">
        <v>158</v>
      </c>
      <c r="K85" s="102">
        <f>AVERAGE(K83,K78,K73,K68,K63,K58)</f>
        <v>1.230581778841555</v>
      </c>
      <c r="L85" s="102">
        <f>AVERAGE(L83,L78,L73,L68,L63,L58)</f>
        <v>-0.0006286280719933725</v>
      </c>
      <c r="M85" s="115" t="s">
        <v>108</v>
      </c>
      <c r="N85" s="102" t="e">
        <f>Mittelwert(K81,K76,K71,K66,K61,K56)</f>
        <v>#NAME?</v>
      </c>
    </row>
    <row r="86" spans="5:14" s="101" customFormat="1" ht="12.75">
      <c r="E86" s="99" t="s">
        <v>107</v>
      </c>
      <c r="F86" s="102">
        <f>MAX(F56:F84)</f>
        <v>42.315389199336146</v>
      </c>
      <c r="G86" s="102"/>
      <c r="H86" s="102"/>
      <c r="I86" s="115"/>
      <c r="J86" s="115" t="s">
        <v>159</v>
      </c>
      <c r="K86" s="102">
        <f>AVERAGE(K84,K79,K74,K69,K64,K59)</f>
        <v>-0.32175973782453454</v>
      </c>
      <c r="L86" s="102">
        <f>AVERAGE(L84,L79,L74,L69,L64,L59)</f>
        <v>-0.11578808986451254</v>
      </c>
      <c r="M86" s="102"/>
      <c r="N86" s="102"/>
    </row>
    <row r="87" spans="5:14" s="101" customFormat="1" ht="12.75">
      <c r="E87" s="99"/>
      <c r="F87" s="102"/>
      <c r="G87" s="102"/>
      <c r="H87" s="102"/>
      <c r="I87" s="102"/>
      <c r="J87" s="115" t="s">
        <v>112</v>
      </c>
      <c r="K87" s="102">
        <f>ABS(K85/$G$33)</f>
        <v>0.7691136117759718</v>
      </c>
      <c r="L87" s="102">
        <f>ABS(L85/$H$33)</f>
        <v>0.0017461890888704793</v>
      </c>
      <c r="M87" s="115" t="s">
        <v>111</v>
      </c>
      <c r="N87" s="102">
        <f>K87+L87+L88+K88</f>
        <v>1.0260453898850117</v>
      </c>
    </row>
    <row r="88" spans="5:14" s="101" customFormat="1" ht="29.25" customHeight="1">
      <c r="E88" s="99"/>
      <c r="F88" s="102"/>
      <c r="G88" s="102"/>
      <c r="H88" s="102"/>
      <c r="I88" s="102"/>
      <c r="J88" s="102"/>
      <c r="K88" s="102">
        <f>ABS(K86/$G$34)</f>
        <v>0.18281803285484918</v>
      </c>
      <c r="L88" s="102">
        <f>ABS(L86/$H$34)</f>
        <v>0.07236755616532034</v>
      </c>
      <c r="M88" s="102"/>
      <c r="N88" s="102"/>
    </row>
    <row r="89" s="101" customFormat="1" ht="12.75"/>
    <row r="90" s="101" customFormat="1" ht="12.75" hidden="1">
      <c r="A90" s="101" t="s">
        <v>117</v>
      </c>
    </row>
    <row r="91" spans="1:24" s="101" customFormat="1" ht="12.75" hidden="1">
      <c r="A91" s="101">
        <v>1860</v>
      </c>
      <c r="B91" s="101">
        <v>161.98</v>
      </c>
      <c r="C91" s="101">
        <v>181.08</v>
      </c>
      <c r="D91" s="101">
        <v>8.679578945508828</v>
      </c>
      <c r="E91" s="101">
        <v>9.332638271507614</v>
      </c>
      <c r="F91" s="101">
        <v>36.57660457813669</v>
      </c>
      <c r="G91" s="101" t="s">
        <v>59</v>
      </c>
      <c r="H91" s="101">
        <v>5.98403484375109</v>
      </c>
      <c r="I91" s="101">
        <v>100.46403484375108</v>
      </c>
      <c r="J91" s="101" t="s">
        <v>73</v>
      </c>
      <c r="K91" s="101">
        <v>1.5744470910478312</v>
      </c>
      <c r="M91" s="101" t="s">
        <v>68</v>
      </c>
      <c r="N91" s="101">
        <v>1.2044704754299786</v>
      </c>
      <c r="X91" s="101">
        <v>67.5</v>
      </c>
    </row>
    <row r="92" spans="1:24" s="101" customFormat="1" ht="12.75" hidden="1">
      <c r="A92" s="101">
        <v>1859</v>
      </c>
      <c r="B92" s="101">
        <v>138.33999633789062</v>
      </c>
      <c r="C92" s="101">
        <v>125.33999633789062</v>
      </c>
      <c r="D92" s="101">
        <v>9.612812042236328</v>
      </c>
      <c r="E92" s="101">
        <v>9.728771209716797</v>
      </c>
      <c r="F92" s="101">
        <v>36.634280872398875</v>
      </c>
      <c r="G92" s="101" t="s">
        <v>56</v>
      </c>
      <c r="H92" s="101">
        <v>19.92371410863258</v>
      </c>
      <c r="I92" s="101">
        <v>90.7637104465232</v>
      </c>
      <c r="J92" s="101" t="s">
        <v>62</v>
      </c>
      <c r="K92" s="101">
        <v>0.8042908770629322</v>
      </c>
      <c r="L92" s="101">
        <v>0.9358278784121234</v>
      </c>
      <c r="M92" s="101">
        <v>0.19040472236727662</v>
      </c>
      <c r="N92" s="101">
        <v>0.11727023325174489</v>
      </c>
      <c r="O92" s="101">
        <v>0.032301921552019594</v>
      </c>
      <c r="P92" s="101">
        <v>0.026846078008735674</v>
      </c>
      <c r="Q92" s="101">
        <v>0.003931834189045095</v>
      </c>
      <c r="R92" s="101">
        <v>0.0018051653208313425</v>
      </c>
      <c r="S92" s="101">
        <v>0.0004237932203687631</v>
      </c>
      <c r="T92" s="101">
        <v>0.0003950155990569275</v>
      </c>
      <c r="U92" s="101">
        <v>8.598049854056454E-05</v>
      </c>
      <c r="V92" s="101">
        <v>6.700882060801782E-05</v>
      </c>
      <c r="W92" s="101">
        <v>2.6419333036854824E-05</v>
      </c>
      <c r="X92" s="101">
        <v>67.5</v>
      </c>
    </row>
    <row r="93" spans="1:24" s="101" customFormat="1" ht="12.75" hidden="1">
      <c r="A93" s="101">
        <v>1857</v>
      </c>
      <c r="B93" s="101">
        <v>164.89999389648438</v>
      </c>
      <c r="C93" s="101">
        <v>201.60000610351562</v>
      </c>
      <c r="D93" s="101">
        <v>8.593681335449219</v>
      </c>
      <c r="E93" s="101">
        <v>8.9937162399292</v>
      </c>
      <c r="F93" s="101">
        <v>29.732830873499434</v>
      </c>
      <c r="G93" s="101" t="s">
        <v>57</v>
      </c>
      <c r="H93" s="101">
        <v>-14.907184891805642</v>
      </c>
      <c r="I93" s="101">
        <v>82.49280900467873</v>
      </c>
      <c r="J93" s="101" t="s">
        <v>60</v>
      </c>
      <c r="K93" s="101">
        <v>0.8033779659649001</v>
      </c>
      <c r="L93" s="101">
        <v>-0.005090396279818094</v>
      </c>
      <c r="M93" s="101">
        <v>-0.19027942509829374</v>
      </c>
      <c r="N93" s="101">
        <v>-0.0012121046470799483</v>
      </c>
      <c r="O93" s="101">
        <v>0.03224677511665805</v>
      </c>
      <c r="P93" s="101">
        <v>-0.0005826501743644041</v>
      </c>
      <c r="Q93" s="101">
        <v>-0.003931635539889601</v>
      </c>
      <c r="R93" s="101">
        <v>-9.745596016553162E-05</v>
      </c>
      <c r="S93" s="101">
        <v>0.0004204278645040988</v>
      </c>
      <c r="T93" s="101">
        <v>-4.1508150740964215E-05</v>
      </c>
      <c r="U93" s="101">
        <v>-8.57740709594377E-05</v>
      </c>
      <c r="V93" s="101">
        <v>-7.68394997379911E-06</v>
      </c>
      <c r="W93" s="101">
        <v>2.6084720339992173E-05</v>
      </c>
      <c r="X93" s="101">
        <v>67.5</v>
      </c>
    </row>
    <row r="94" spans="1:24" s="101" customFormat="1" ht="12.75" hidden="1">
      <c r="A94" s="101">
        <v>1858</v>
      </c>
      <c r="B94" s="101">
        <v>169.05999755859375</v>
      </c>
      <c r="C94" s="101">
        <v>170.66000366210938</v>
      </c>
      <c r="D94" s="101">
        <v>8.573397636413574</v>
      </c>
      <c r="E94" s="101">
        <v>8.976530075073242</v>
      </c>
      <c r="F94" s="101">
        <v>43.346461361587686</v>
      </c>
      <c r="G94" s="101" t="s">
        <v>58</v>
      </c>
      <c r="H94" s="101">
        <v>19.00896571697976</v>
      </c>
      <c r="I94" s="101">
        <v>120.56896327557351</v>
      </c>
      <c r="J94" s="101" t="s">
        <v>61</v>
      </c>
      <c r="K94" s="101">
        <v>-0.03831003430905018</v>
      </c>
      <c r="L94" s="101">
        <v>-0.9358140338117668</v>
      </c>
      <c r="M94" s="101">
        <v>-0.006906423388594228</v>
      </c>
      <c r="N94" s="101">
        <v>-0.11726396893011587</v>
      </c>
      <c r="O94" s="101">
        <v>-0.001886698314122137</v>
      </c>
      <c r="P94" s="101">
        <v>-0.026839754529902737</v>
      </c>
      <c r="Q94" s="101">
        <v>-3.952305176606103E-05</v>
      </c>
      <c r="R94" s="101">
        <v>-0.001802532710205376</v>
      </c>
      <c r="S94" s="101">
        <v>-5.330201102256975E-05</v>
      </c>
      <c r="T94" s="101">
        <v>-0.0003928287119348186</v>
      </c>
      <c r="U94" s="101">
        <v>5.954400081399188E-06</v>
      </c>
      <c r="V94" s="101">
        <v>-6.656680067479334E-05</v>
      </c>
      <c r="W94" s="101">
        <v>-4.191482183744457E-06</v>
      </c>
      <c r="X94" s="101">
        <v>67.5</v>
      </c>
    </row>
    <row r="95" s="101" customFormat="1" ht="12.75" hidden="1">
      <c r="A95" s="101" t="s">
        <v>123</v>
      </c>
    </row>
    <row r="96" spans="1:24" s="101" customFormat="1" ht="12.75" hidden="1">
      <c r="A96" s="101">
        <v>1860</v>
      </c>
      <c r="B96" s="101">
        <v>142.72</v>
      </c>
      <c r="C96" s="101">
        <v>154.62</v>
      </c>
      <c r="D96" s="101">
        <v>8.787320894097281</v>
      </c>
      <c r="E96" s="101">
        <v>9.146353735031187</v>
      </c>
      <c r="F96" s="101">
        <v>31.5593596760595</v>
      </c>
      <c r="G96" s="101" t="s">
        <v>59</v>
      </c>
      <c r="H96" s="101">
        <v>10.331293651707824</v>
      </c>
      <c r="I96" s="101">
        <v>85.55129365170782</v>
      </c>
      <c r="J96" s="101" t="s">
        <v>73</v>
      </c>
      <c r="K96" s="101">
        <v>1.7663921819682589</v>
      </c>
      <c r="M96" s="101" t="s">
        <v>68</v>
      </c>
      <c r="N96" s="101">
        <v>1.2244122041608438</v>
      </c>
      <c r="X96" s="101">
        <v>67.5</v>
      </c>
    </row>
    <row r="97" spans="1:24" s="101" customFormat="1" ht="12.75" hidden="1">
      <c r="A97" s="101">
        <v>1859</v>
      </c>
      <c r="B97" s="101">
        <v>96.9800033569336</v>
      </c>
      <c r="C97" s="101">
        <v>114.4800033569336</v>
      </c>
      <c r="D97" s="101">
        <v>9.768312454223633</v>
      </c>
      <c r="E97" s="101">
        <v>10.07598876953125</v>
      </c>
      <c r="F97" s="101">
        <v>23.136828949308992</v>
      </c>
      <c r="G97" s="101" t="s">
        <v>56</v>
      </c>
      <c r="H97" s="101">
        <v>26.832450630251053</v>
      </c>
      <c r="I97" s="101">
        <v>56.31245398718465</v>
      </c>
      <c r="J97" s="101" t="s">
        <v>62</v>
      </c>
      <c r="K97" s="101">
        <v>1.0100032677880733</v>
      </c>
      <c r="L97" s="101">
        <v>0.8152206558865845</v>
      </c>
      <c r="M97" s="101">
        <v>0.23910388148782424</v>
      </c>
      <c r="N97" s="101">
        <v>0.14935786582675556</v>
      </c>
      <c r="O97" s="101">
        <v>0.0405637589171387</v>
      </c>
      <c r="P97" s="101">
        <v>0.02338631572334235</v>
      </c>
      <c r="Q97" s="101">
        <v>0.004937526101288559</v>
      </c>
      <c r="R97" s="101">
        <v>0.0022990951114638613</v>
      </c>
      <c r="S97" s="101">
        <v>0.0005322153486998678</v>
      </c>
      <c r="T97" s="101">
        <v>0.00034411337591069824</v>
      </c>
      <c r="U97" s="101">
        <v>0.00010798688393821156</v>
      </c>
      <c r="V97" s="101">
        <v>8.533691202141043E-05</v>
      </c>
      <c r="W97" s="101">
        <v>3.318090314386095E-05</v>
      </c>
      <c r="X97" s="101">
        <v>67.5</v>
      </c>
    </row>
    <row r="98" spans="1:24" s="101" customFormat="1" ht="12.75" hidden="1">
      <c r="A98" s="101">
        <v>1857</v>
      </c>
      <c r="B98" s="101">
        <v>148.1199951171875</v>
      </c>
      <c r="C98" s="101">
        <v>162.52000427246094</v>
      </c>
      <c r="D98" s="101">
        <v>8.69051742553711</v>
      </c>
      <c r="E98" s="101">
        <v>8.803720474243164</v>
      </c>
      <c r="F98" s="101">
        <v>25.00525426786171</v>
      </c>
      <c r="G98" s="101" t="s">
        <v>57</v>
      </c>
      <c r="H98" s="101">
        <v>-12.065021975566111</v>
      </c>
      <c r="I98" s="101">
        <v>68.55497314162139</v>
      </c>
      <c r="J98" s="101" t="s">
        <v>60</v>
      </c>
      <c r="K98" s="101">
        <v>0.8593520784109091</v>
      </c>
      <c r="L98" s="101">
        <v>-0.004433658490566639</v>
      </c>
      <c r="M98" s="101">
        <v>-0.20485435832102944</v>
      </c>
      <c r="N98" s="101">
        <v>-0.001543874354402357</v>
      </c>
      <c r="O98" s="101">
        <v>0.03428134670138062</v>
      </c>
      <c r="P98" s="101">
        <v>-0.0005075354579001257</v>
      </c>
      <c r="Q98" s="101">
        <v>-0.004295577429606997</v>
      </c>
      <c r="R98" s="101">
        <v>-0.0001241211706679309</v>
      </c>
      <c r="S98" s="101">
        <v>0.0004295296542867769</v>
      </c>
      <c r="T98" s="101">
        <v>-3.6162824144284586E-05</v>
      </c>
      <c r="U98" s="101">
        <v>-9.786802306148868E-05</v>
      </c>
      <c r="V98" s="101">
        <v>-9.787829460775302E-06</v>
      </c>
      <c r="W98" s="101">
        <v>2.611251310893421E-05</v>
      </c>
      <c r="X98" s="101">
        <v>67.5</v>
      </c>
    </row>
    <row r="99" spans="1:24" s="101" customFormat="1" ht="12.75" hidden="1">
      <c r="A99" s="101">
        <v>1858</v>
      </c>
      <c r="B99" s="101">
        <v>133.47999572753906</v>
      </c>
      <c r="C99" s="101">
        <v>161.0800018310547</v>
      </c>
      <c r="D99" s="101">
        <v>9.103782653808594</v>
      </c>
      <c r="E99" s="101">
        <v>9.037330627441406</v>
      </c>
      <c r="F99" s="101">
        <v>30.24289723078286</v>
      </c>
      <c r="G99" s="101" t="s">
        <v>58</v>
      </c>
      <c r="H99" s="101">
        <v>13.122084123012087</v>
      </c>
      <c r="I99" s="101">
        <v>79.10207985055115</v>
      </c>
      <c r="J99" s="101" t="s">
        <v>61</v>
      </c>
      <c r="K99" s="101">
        <v>-0.5306793818054714</v>
      </c>
      <c r="L99" s="101">
        <v>-0.8152085993514434</v>
      </c>
      <c r="M99" s="101">
        <v>-0.12331000778291593</v>
      </c>
      <c r="N99" s="101">
        <v>-0.14934988629490462</v>
      </c>
      <c r="O99" s="101">
        <v>-0.021684275543063212</v>
      </c>
      <c r="P99" s="101">
        <v>-0.023380807746329547</v>
      </c>
      <c r="Q99" s="101">
        <v>-0.002434579747545096</v>
      </c>
      <c r="R99" s="101">
        <v>-0.002295742203852394</v>
      </c>
      <c r="S99" s="101">
        <v>-0.00031425698636626005</v>
      </c>
      <c r="T99" s="101">
        <v>-0.00034220792748059924</v>
      </c>
      <c r="U99" s="101">
        <v>-4.56400828737273E-05</v>
      </c>
      <c r="V99" s="101">
        <v>-8.477373972992298E-05</v>
      </c>
      <c r="W99" s="101">
        <v>-2.0472151635283E-05</v>
      </c>
      <c r="X99" s="101">
        <v>67.5</v>
      </c>
    </row>
    <row r="100" s="101" customFormat="1" ht="12.75" hidden="1">
      <c r="A100" s="101" t="s">
        <v>129</v>
      </c>
    </row>
    <row r="101" spans="1:24" s="101" customFormat="1" ht="12.75" hidden="1">
      <c r="A101" s="101">
        <v>1860</v>
      </c>
      <c r="B101" s="101">
        <v>126.1</v>
      </c>
      <c r="C101" s="101">
        <v>126.9</v>
      </c>
      <c r="D101" s="101">
        <v>9.024525733423527</v>
      </c>
      <c r="E101" s="101">
        <v>9.474999803578697</v>
      </c>
      <c r="F101" s="101">
        <v>27.721962307745002</v>
      </c>
      <c r="G101" s="101" t="s">
        <v>59</v>
      </c>
      <c r="H101" s="101">
        <v>14.522553191441318</v>
      </c>
      <c r="I101" s="101">
        <v>73.12255319144131</v>
      </c>
      <c r="J101" s="101" t="s">
        <v>73</v>
      </c>
      <c r="K101" s="101">
        <v>1.7393539409903782</v>
      </c>
      <c r="M101" s="101" t="s">
        <v>68</v>
      </c>
      <c r="N101" s="101">
        <v>0.9188412342792448</v>
      </c>
      <c r="X101" s="101">
        <v>67.5</v>
      </c>
    </row>
    <row r="102" spans="1:24" s="101" customFormat="1" ht="12.75" hidden="1">
      <c r="A102" s="101">
        <v>1859</v>
      </c>
      <c r="B102" s="101">
        <v>137.05999755859375</v>
      </c>
      <c r="C102" s="101">
        <v>120.95999908447266</v>
      </c>
      <c r="D102" s="101">
        <v>9.480299949645996</v>
      </c>
      <c r="E102" s="101">
        <v>10.066825866699219</v>
      </c>
      <c r="F102" s="101">
        <v>25.66649955960129</v>
      </c>
      <c r="G102" s="101" t="s">
        <v>56</v>
      </c>
      <c r="H102" s="101">
        <v>-5.084271032447219</v>
      </c>
      <c r="I102" s="101">
        <v>64.47572652614653</v>
      </c>
      <c r="J102" s="101" t="s">
        <v>62</v>
      </c>
      <c r="K102" s="101">
        <v>1.271637188611939</v>
      </c>
      <c r="L102" s="101">
        <v>0.14118346623606667</v>
      </c>
      <c r="M102" s="101">
        <v>0.30104335438501423</v>
      </c>
      <c r="N102" s="101">
        <v>0.09522066044998796</v>
      </c>
      <c r="O102" s="101">
        <v>0.051071349443124026</v>
      </c>
      <c r="P102" s="101">
        <v>0.004050094504723101</v>
      </c>
      <c r="Q102" s="101">
        <v>0.006216515401223093</v>
      </c>
      <c r="R102" s="101">
        <v>0.0014656768125222786</v>
      </c>
      <c r="S102" s="101">
        <v>0.0006700620599234867</v>
      </c>
      <c r="T102" s="101">
        <v>5.95705009779669E-05</v>
      </c>
      <c r="U102" s="101">
        <v>0.00013596167788630808</v>
      </c>
      <c r="V102" s="101">
        <v>5.440614974136936E-05</v>
      </c>
      <c r="W102" s="101">
        <v>4.1785774708403264E-05</v>
      </c>
      <c r="X102" s="101">
        <v>67.5</v>
      </c>
    </row>
    <row r="103" spans="1:24" s="101" customFormat="1" ht="12.75" hidden="1">
      <c r="A103" s="101">
        <v>1857</v>
      </c>
      <c r="B103" s="101">
        <v>137.9600067138672</v>
      </c>
      <c r="C103" s="101">
        <v>180.86000061035156</v>
      </c>
      <c r="D103" s="101">
        <v>9.27723503112793</v>
      </c>
      <c r="E103" s="101">
        <v>8.961634635925293</v>
      </c>
      <c r="F103" s="101">
        <v>25.129595468361323</v>
      </c>
      <c r="G103" s="101" t="s">
        <v>57</v>
      </c>
      <c r="H103" s="101">
        <v>-5.948820067060069</v>
      </c>
      <c r="I103" s="101">
        <v>64.51118664680712</v>
      </c>
      <c r="J103" s="101" t="s">
        <v>60</v>
      </c>
      <c r="K103" s="101">
        <v>0.7912510672245968</v>
      </c>
      <c r="L103" s="101">
        <v>-0.0007673655652466701</v>
      </c>
      <c r="M103" s="101">
        <v>-0.1846270764344938</v>
      </c>
      <c r="N103" s="101">
        <v>-0.0009845390547174513</v>
      </c>
      <c r="O103" s="101">
        <v>0.03220737971590692</v>
      </c>
      <c r="P103" s="101">
        <v>-8.802822708038385E-05</v>
      </c>
      <c r="Q103" s="101">
        <v>-0.003682350572503636</v>
      </c>
      <c r="R103" s="101">
        <v>-7.914156383728416E-05</v>
      </c>
      <c r="S103" s="101">
        <v>0.00045671333766781084</v>
      </c>
      <c r="T103" s="101">
        <v>-6.280108154230785E-06</v>
      </c>
      <c r="U103" s="101">
        <v>-7.160050844646553E-05</v>
      </c>
      <c r="V103" s="101">
        <v>-6.236409332103564E-06</v>
      </c>
      <c r="W103" s="101">
        <v>2.9478932257315586E-05</v>
      </c>
      <c r="X103" s="101">
        <v>67.5</v>
      </c>
    </row>
    <row r="104" spans="1:24" s="101" customFormat="1" ht="12.75" hidden="1">
      <c r="A104" s="101">
        <v>1858</v>
      </c>
      <c r="B104" s="101">
        <v>142.32000732421875</v>
      </c>
      <c r="C104" s="101">
        <v>155.6199951171875</v>
      </c>
      <c r="D104" s="101">
        <v>8.646540641784668</v>
      </c>
      <c r="E104" s="101">
        <v>8.97741413116455</v>
      </c>
      <c r="F104" s="101">
        <v>34.73731530649423</v>
      </c>
      <c r="G104" s="101" t="s">
        <v>58</v>
      </c>
      <c r="H104" s="101">
        <v>20.877682778262027</v>
      </c>
      <c r="I104" s="101">
        <v>95.69769010248078</v>
      </c>
      <c r="J104" s="101" t="s">
        <v>61</v>
      </c>
      <c r="K104" s="101">
        <v>0.9954812344172104</v>
      </c>
      <c r="L104" s="101">
        <v>-0.1411813808139014</v>
      </c>
      <c r="M104" s="101">
        <v>0.23778129418991914</v>
      </c>
      <c r="N104" s="101">
        <v>-0.09521557046713335</v>
      </c>
      <c r="O104" s="101">
        <v>0.039635431444315986</v>
      </c>
      <c r="P104" s="101">
        <v>-0.004049137751228691</v>
      </c>
      <c r="Q104" s="101">
        <v>0.005008528525907191</v>
      </c>
      <c r="R104" s="101">
        <v>-0.0014635385651354923</v>
      </c>
      <c r="S104" s="101">
        <v>0.0004903020409352121</v>
      </c>
      <c r="T104" s="101">
        <v>-5.923854174721994E-05</v>
      </c>
      <c r="U104" s="101">
        <v>0.00011558090259150866</v>
      </c>
      <c r="V104" s="101">
        <v>-5.4047537671227514E-05</v>
      </c>
      <c r="W104" s="101">
        <v>2.961492057983665E-05</v>
      </c>
      <c r="X104" s="101">
        <v>67.5</v>
      </c>
    </row>
    <row r="105" s="101" customFormat="1" ht="12.75" hidden="1">
      <c r="A105" s="101" t="s">
        <v>135</v>
      </c>
    </row>
    <row r="106" spans="1:24" s="101" customFormat="1" ht="12.75" hidden="1">
      <c r="A106" s="101">
        <v>1860</v>
      </c>
      <c r="B106" s="101">
        <v>127.96</v>
      </c>
      <c r="C106" s="101">
        <v>130.96</v>
      </c>
      <c r="D106" s="101">
        <v>9.033439524981974</v>
      </c>
      <c r="E106" s="101">
        <v>9.482064060444129</v>
      </c>
      <c r="F106" s="101">
        <v>26.110206460897714</v>
      </c>
      <c r="G106" s="101" t="s">
        <v>59</v>
      </c>
      <c r="H106" s="101">
        <v>8.348622549683014</v>
      </c>
      <c r="I106" s="101">
        <v>68.80862254968301</v>
      </c>
      <c r="J106" s="101" t="s">
        <v>73</v>
      </c>
      <c r="K106" s="101">
        <v>0.6385883815084972</v>
      </c>
      <c r="M106" s="101" t="s">
        <v>68</v>
      </c>
      <c r="N106" s="101">
        <v>0.37615692476018414</v>
      </c>
      <c r="X106" s="101">
        <v>67.5</v>
      </c>
    </row>
    <row r="107" spans="1:24" s="101" customFormat="1" ht="12.75" hidden="1">
      <c r="A107" s="101">
        <v>1859</v>
      </c>
      <c r="B107" s="101">
        <v>118.80000305175781</v>
      </c>
      <c r="C107" s="101">
        <v>125.5999984741211</v>
      </c>
      <c r="D107" s="101">
        <v>9.611543655395508</v>
      </c>
      <c r="E107" s="101">
        <v>10.103072166442871</v>
      </c>
      <c r="F107" s="101">
        <v>23.012739638529407</v>
      </c>
      <c r="G107" s="101" t="s">
        <v>56</v>
      </c>
      <c r="H107" s="101">
        <v>5.676231186430371</v>
      </c>
      <c r="I107" s="101">
        <v>56.976234238188184</v>
      </c>
      <c r="J107" s="101" t="s">
        <v>62</v>
      </c>
      <c r="K107" s="101">
        <v>0.711563251432049</v>
      </c>
      <c r="L107" s="101">
        <v>0.3167279541947269</v>
      </c>
      <c r="M107" s="101">
        <v>0.16845295835263313</v>
      </c>
      <c r="N107" s="101">
        <v>0.05158479259480541</v>
      </c>
      <c r="O107" s="101">
        <v>0.028577655961110414</v>
      </c>
      <c r="P107" s="101">
        <v>0.00908597712649697</v>
      </c>
      <c r="Q107" s="101">
        <v>0.003478531654827154</v>
      </c>
      <c r="R107" s="101">
        <v>0.0007940518467675422</v>
      </c>
      <c r="S107" s="101">
        <v>0.00037493013345082964</v>
      </c>
      <c r="T107" s="101">
        <v>0.0001336790515533595</v>
      </c>
      <c r="U107" s="101">
        <v>7.607382172354742E-05</v>
      </c>
      <c r="V107" s="101">
        <v>2.947916425502709E-05</v>
      </c>
      <c r="W107" s="101">
        <v>2.3376114064053383E-05</v>
      </c>
      <c r="X107" s="101">
        <v>67.5</v>
      </c>
    </row>
    <row r="108" spans="1:24" s="101" customFormat="1" ht="12.75" hidden="1">
      <c r="A108" s="101">
        <v>1857</v>
      </c>
      <c r="B108" s="101">
        <v>153.67999267578125</v>
      </c>
      <c r="C108" s="101">
        <v>158.67999267578125</v>
      </c>
      <c r="D108" s="101">
        <v>9.003656387329102</v>
      </c>
      <c r="E108" s="101">
        <v>9.625100135803223</v>
      </c>
      <c r="F108" s="101">
        <v>28.83889950454139</v>
      </c>
      <c r="G108" s="101" t="s">
        <v>57</v>
      </c>
      <c r="H108" s="101">
        <v>-9.846623790182846</v>
      </c>
      <c r="I108" s="101">
        <v>76.3333688855984</v>
      </c>
      <c r="J108" s="101" t="s">
        <v>60</v>
      </c>
      <c r="K108" s="101">
        <v>0.7003230656274073</v>
      </c>
      <c r="L108" s="101">
        <v>-0.0017226738873135422</v>
      </c>
      <c r="M108" s="101">
        <v>-0.16544219958208342</v>
      </c>
      <c r="N108" s="101">
        <v>-0.0005330983289726555</v>
      </c>
      <c r="O108" s="101">
        <v>0.028179176306208045</v>
      </c>
      <c r="P108" s="101">
        <v>-0.00019726362439213995</v>
      </c>
      <c r="Q108" s="101">
        <v>-0.00339800466404248</v>
      </c>
      <c r="R108" s="101">
        <v>-4.285491749310153E-05</v>
      </c>
      <c r="S108" s="101">
        <v>0.0003730722546401097</v>
      </c>
      <c r="T108" s="101">
        <v>-1.4057963397399058E-05</v>
      </c>
      <c r="U108" s="101">
        <v>-7.278859458760453E-05</v>
      </c>
      <c r="V108" s="101">
        <v>-3.375471674452347E-06</v>
      </c>
      <c r="W108" s="101">
        <v>2.332457413575649E-05</v>
      </c>
      <c r="X108" s="101">
        <v>67.5</v>
      </c>
    </row>
    <row r="109" spans="1:24" s="101" customFormat="1" ht="12.75" hidden="1">
      <c r="A109" s="101">
        <v>1858</v>
      </c>
      <c r="B109" s="101">
        <v>150.10000610351562</v>
      </c>
      <c r="C109" s="101">
        <v>144.89999389648438</v>
      </c>
      <c r="D109" s="101">
        <v>8.627700805664062</v>
      </c>
      <c r="E109" s="101">
        <v>9.008088111877441</v>
      </c>
      <c r="F109" s="101">
        <v>33.174721025049024</v>
      </c>
      <c r="G109" s="101" t="s">
        <v>58</v>
      </c>
      <c r="H109" s="101">
        <v>9.022384156065243</v>
      </c>
      <c r="I109" s="101">
        <v>91.62239025958087</v>
      </c>
      <c r="J109" s="101" t="s">
        <v>61</v>
      </c>
      <c r="K109" s="101">
        <v>0.12597565057891</v>
      </c>
      <c r="L109" s="101">
        <v>-0.31672326937415723</v>
      </c>
      <c r="M109" s="101">
        <v>0.03170611573807224</v>
      </c>
      <c r="N109" s="101">
        <v>-0.051582037893250575</v>
      </c>
      <c r="O109" s="101">
        <v>0.004755674813865294</v>
      </c>
      <c r="P109" s="101">
        <v>-0.009083835500806794</v>
      </c>
      <c r="Q109" s="101">
        <v>0.0007441416375798955</v>
      </c>
      <c r="R109" s="101">
        <v>-0.0007928945651230079</v>
      </c>
      <c r="S109" s="101">
        <v>3.7278650555003976E-05</v>
      </c>
      <c r="T109" s="101">
        <v>-0.00013293781436943792</v>
      </c>
      <c r="U109" s="101">
        <v>2.211440366791343E-05</v>
      </c>
      <c r="V109" s="101">
        <v>-2.9285274732360578E-05</v>
      </c>
      <c r="W109" s="101">
        <v>1.5514348588431556E-06</v>
      </c>
      <c r="X109" s="101">
        <v>67.5</v>
      </c>
    </row>
    <row r="110" s="101" customFormat="1" ht="12.75" hidden="1">
      <c r="A110" s="101" t="s">
        <v>141</v>
      </c>
    </row>
    <row r="111" spans="1:24" s="101" customFormat="1" ht="12.75" hidden="1">
      <c r="A111" s="101">
        <v>1860</v>
      </c>
      <c r="B111" s="101">
        <v>128.28</v>
      </c>
      <c r="C111" s="101">
        <v>141.08</v>
      </c>
      <c r="D111" s="101">
        <v>9.055148607535418</v>
      </c>
      <c r="E111" s="101">
        <v>9.301484021082729</v>
      </c>
      <c r="F111" s="101">
        <v>28.948349348260724</v>
      </c>
      <c r="G111" s="101" t="s">
        <v>59</v>
      </c>
      <c r="H111" s="101">
        <v>15.32615131694476</v>
      </c>
      <c r="I111" s="101">
        <v>76.10615131694476</v>
      </c>
      <c r="J111" s="101" t="s">
        <v>73</v>
      </c>
      <c r="K111" s="101">
        <v>2.702465874406752</v>
      </c>
      <c r="M111" s="101" t="s">
        <v>68</v>
      </c>
      <c r="N111" s="101">
        <v>1.6131691199808973</v>
      </c>
      <c r="X111" s="101">
        <v>67.5</v>
      </c>
    </row>
    <row r="112" spans="1:24" s="101" customFormat="1" ht="12.75" hidden="1">
      <c r="A112" s="101">
        <v>1859</v>
      </c>
      <c r="B112" s="101">
        <v>115.77999877929688</v>
      </c>
      <c r="C112" s="101">
        <v>115.58000183105469</v>
      </c>
      <c r="D112" s="101">
        <v>9.64684772491455</v>
      </c>
      <c r="E112" s="101">
        <v>9.653825759887695</v>
      </c>
      <c r="F112" s="101">
        <v>24.239819271313372</v>
      </c>
      <c r="G112" s="101" t="s">
        <v>56</v>
      </c>
      <c r="H112" s="101">
        <v>11.507088505416107</v>
      </c>
      <c r="I112" s="101">
        <v>59.78708728471298</v>
      </c>
      <c r="J112" s="101" t="s">
        <v>62</v>
      </c>
      <c r="K112" s="101">
        <v>1.4454195788500799</v>
      </c>
      <c r="L112" s="101">
        <v>0.6959980937447269</v>
      </c>
      <c r="M112" s="101">
        <v>0.3421835302905204</v>
      </c>
      <c r="N112" s="101">
        <v>0.08890545823195832</v>
      </c>
      <c r="O112" s="101">
        <v>0.058050654120159</v>
      </c>
      <c r="P112" s="101">
        <v>0.019966086047008818</v>
      </c>
      <c r="Q112" s="101">
        <v>0.007066051276164421</v>
      </c>
      <c r="R112" s="101">
        <v>0.001368546038101166</v>
      </c>
      <c r="S112" s="101">
        <v>0.0007616027878070698</v>
      </c>
      <c r="T112" s="101">
        <v>0.0002937560655015576</v>
      </c>
      <c r="U112" s="101">
        <v>0.00015452900997048764</v>
      </c>
      <c r="V112" s="101">
        <v>5.0811122702967475E-05</v>
      </c>
      <c r="W112" s="101">
        <v>4.748336445610911E-05</v>
      </c>
      <c r="X112" s="101">
        <v>67.5</v>
      </c>
    </row>
    <row r="113" spans="1:24" s="101" customFormat="1" ht="12.75" hidden="1">
      <c r="A113" s="101">
        <v>1857</v>
      </c>
      <c r="B113" s="101">
        <v>166.22000122070312</v>
      </c>
      <c r="C113" s="101">
        <v>173.1199951171875</v>
      </c>
      <c r="D113" s="101">
        <v>8.776079177856445</v>
      </c>
      <c r="E113" s="101">
        <v>10.216939926147461</v>
      </c>
      <c r="F113" s="101">
        <v>28.330828195418906</v>
      </c>
      <c r="G113" s="101" t="s">
        <v>57</v>
      </c>
      <c r="H113" s="101">
        <v>-21.746390725845202</v>
      </c>
      <c r="I113" s="101">
        <v>76.97361049485792</v>
      </c>
      <c r="J113" s="101" t="s">
        <v>60</v>
      </c>
      <c r="K113" s="101">
        <v>1.4267988926991944</v>
      </c>
      <c r="L113" s="101">
        <v>-0.0037857762172291637</v>
      </c>
      <c r="M113" s="101">
        <v>-0.33713102774776416</v>
      </c>
      <c r="N113" s="101">
        <v>-0.0009186471633897279</v>
      </c>
      <c r="O113" s="101">
        <v>0.057399687654686886</v>
      </c>
      <c r="P113" s="101">
        <v>-0.00043347014061709895</v>
      </c>
      <c r="Q113" s="101">
        <v>-0.006927575986190922</v>
      </c>
      <c r="R113" s="101">
        <v>-7.384984396984563E-05</v>
      </c>
      <c r="S113" s="101">
        <v>0.0007590250160736906</v>
      </c>
      <c r="T113" s="101">
        <v>-3.088866834603952E-05</v>
      </c>
      <c r="U113" s="101">
        <v>-0.00014860961075008783</v>
      </c>
      <c r="V113" s="101">
        <v>-5.815049149431414E-06</v>
      </c>
      <c r="W113" s="101">
        <v>4.7426133718005327E-05</v>
      </c>
      <c r="X113" s="101">
        <v>67.5</v>
      </c>
    </row>
    <row r="114" spans="1:24" s="101" customFormat="1" ht="12.75" hidden="1">
      <c r="A114" s="101">
        <v>1858</v>
      </c>
      <c r="B114" s="101">
        <v>153.16000366210938</v>
      </c>
      <c r="C114" s="101">
        <v>161.05999755859375</v>
      </c>
      <c r="D114" s="101">
        <v>8.690004348754883</v>
      </c>
      <c r="E114" s="101">
        <v>8.821008682250977</v>
      </c>
      <c r="F114" s="101">
        <v>37.67703460566899</v>
      </c>
      <c r="G114" s="101" t="s">
        <v>58</v>
      </c>
      <c r="H114" s="101">
        <v>17.664160989184822</v>
      </c>
      <c r="I114" s="101">
        <v>103.3241646512942</v>
      </c>
      <c r="J114" s="101" t="s">
        <v>61</v>
      </c>
      <c r="K114" s="101">
        <v>0.2312632238716204</v>
      </c>
      <c r="L114" s="101">
        <v>-0.6959877975903936</v>
      </c>
      <c r="M114" s="101">
        <v>0.058585309863649196</v>
      </c>
      <c r="N114" s="101">
        <v>-0.08890071198153411</v>
      </c>
      <c r="O114" s="101">
        <v>0.00866915802847765</v>
      </c>
      <c r="P114" s="101">
        <v>-0.019961380104435506</v>
      </c>
      <c r="Q114" s="101">
        <v>0.0013920386463513524</v>
      </c>
      <c r="R114" s="101">
        <v>-0.0013665520330188776</v>
      </c>
      <c r="S114" s="101">
        <v>6.26085566822473E-05</v>
      </c>
      <c r="T114" s="101">
        <v>-0.00029212756834431735</v>
      </c>
      <c r="U114" s="101">
        <v>4.236034130134507E-05</v>
      </c>
      <c r="V114" s="101">
        <v>-5.047727601332816E-05</v>
      </c>
      <c r="W114" s="101">
        <v>2.3306094982995262E-06</v>
      </c>
      <c r="X114" s="101">
        <v>67.5</v>
      </c>
    </row>
    <row r="115" s="101" customFormat="1" ht="12.75" hidden="1">
      <c r="A115" s="101" t="s">
        <v>147</v>
      </c>
    </row>
    <row r="116" spans="1:24" s="101" customFormat="1" ht="12.75" hidden="1">
      <c r="A116" s="101">
        <v>1860</v>
      </c>
      <c r="B116" s="101">
        <v>140.72</v>
      </c>
      <c r="C116" s="101">
        <v>153.92</v>
      </c>
      <c r="D116" s="101">
        <v>8.668015587319827</v>
      </c>
      <c r="E116" s="101">
        <v>9.007128084219516</v>
      </c>
      <c r="F116" s="101">
        <v>30.516833300490536</v>
      </c>
      <c r="G116" s="101" t="s">
        <v>59</v>
      </c>
      <c r="H116" s="101">
        <v>10.636783637350447</v>
      </c>
      <c r="I116" s="101">
        <v>83.85678363735045</v>
      </c>
      <c r="J116" s="101" t="s">
        <v>73</v>
      </c>
      <c r="K116" s="101">
        <v>1.2668781040200952</v>
      </c>
      <c r="M116" s="101" t="s">
        <v>68</v>
      </c>
      <c r="N116" s="101">
        <v>0.8231391380360402</v>
      </c>
      <c r="X116" s="101">
        <v>67.5</v>
      </c>
    </row>
    <row r="117" spans="1:24" s="101" customFormat="1" ht="12.75" hidden="1">
      <c r="A117" s="101">
        <v>1859</v>
      </c>
      <c r="B117" s="101">
        <v>125.0999984741211</v>
      </c>
      <c r="C117" s="101">
        <v>112.5999984741211</v>
      </c>
      <c r="D117" s="101">
        <v>9.4232177734375</v>
      </c>
      <c r="E117" s="101">
        <v>9.780322074890137</v>
      </c>
      <c r="F117" s="101">
        <v>27.846626843697607</v>
      </c>
      <c r="G117" s="101" t="s">
        <v>56</v>
      </c>
      <c r="H117" s="101">
        <v>12.740734311356249</v>
      </c>
      <c r="I117" s="101">
        <v>70.34073278547734</v>
      </c>
      <c r="J117" s="101" t="s">
        <v>62</v>
      </c>
      <c r="K117" s="101">
        <v>0.918289660689668</v>
      </c>
      <c r="L117" s="101">
        <v>0.6035976211882581</v>
      </c>
      <c r="M117" s="101">
        <v>0.21739251571719698</v>
      </c>
      <c r="N117" s="101">
        <v>0.10173356571534711</v>
      </c>
      <c r="O117" s="101">
        <v>0.03688020515084173</v>
      </c>
      <c r="P117" s="101">
        <v>0.01731541163530525</v>
      </c>
      <c r="Q117" s="101">
        <v>0.004489120294296219</v>
      </c>
      <c r="R117" s="101">
        <v>0.0015659935807928258</v>
      </c>
      <c r="S117" s="101">
        <v>0.00048385868917058696</v>
      </c>
      <c r="T117" s="101">
        <v>0.00025477005928294544</v>
      </c>
      <c r="U117" s="101">
        <v>9.817380665896738E-05</v>
      </c>
      <c r="V117" s="101">
        <v>5.813159886199441E-05</v>
      </c>
      <c r="W117" s="101">
        <v>3.0166895210725894E-05</v>
      </c>
      <c r="X117" s="101">
        <v>67.5</v>
      </c>
    </row>
    <row r="118" spans="1:24" s="101" customFormat="1" ht="12.75" hidden="1">
      <c r="A118" s="101">
        <v>1857</v>
      </c>
      <c r="B118" s="101">
        <v>147.5800018310547</v>
      </c>
      <c r="C118" s="101">
        <v>171.27999877929688</v>
      </c>
      <c r="D118" s="101">
        <v>8.497969627380371</v>
      </c>
      <c r="E118" s="101">
        <v>9.97917652130127</v>
      </c>
      <c r="F118" s="101">
        <v>23.90676086725</v>
      </c>
      <c r="G118" s="101" t="s">
        <v>57</v>
      </c>
      <c r="H118" s="101">
        <v>-13.05311557435546</v>
      </c>
      <c r="I118" s="101">
        <v>67.02688625669923</v>
      </c>
      <c r="J118" s="101" t="s">
        <v>60</v>
      </c>
      <c r="K118" s="101">
        <v>0.9116011184780297</v>
      </c>
      <c r="L118" s="101">
        <v>-0.0032829438509064724</v>
      </c>
      <c r="M118" s="101">
        <v>-0.21549736465867228</v>
      </c>
      <c r="N118" s="101">
        <v>-0.0010515286378376936</v>
      </c>
      <c r="O118" s="101">
        <v>0.036657386946817486</v>
      </c>
      <c r="P118" s="101">
        <v>-0.0003758585348651279</v>
      </c>
      <c r="Q118" s="101">
        <v>-0.004432939106870666</v>
      </c>
      <c r="R118" s="101">
        <v>-8.453647137376556E-05</v>
      </c>
      <c r="S118" s="101">
        <v>0.0004834246211859838</v>
      </c>
      <c r="T118" s="101">
        <v>-2.6781599710326646E-05</v>
      </c>
      <c r="U118" s="101">
        <v>-9.541276577667108E-05</v>
      </c>
      <c r="V118" s="101">
        <v>-6.662866317934073E-06</v>
      </c>
      <c r="W118" s="101">
        <v>3.016561768383622E-05</v>
      </c>
      <c r="X118" s="101">
        <v>67.5</v>
      </c>
    </row>
    <row r="119" spans="1:24" s="101" customFormat="1" ht="12.75" hidden="1">
      <c r="A119" s="101">
        <v>1858</v>
      </c>
      <c r="B119" s="101">
        <v>150.86000061035156</v>
      </c>
      <c r="C119" s="101">
        <v>159.86000061035156</v>
      </c>
      <c r="D119" s="101">
        <v>8.86369514465332</v>
      </c>
      <c r="E119" s="101">
        <v>8.901460647583008</v>
      </c>
      <c r="F119" s="101">
        <v>36.851125073899944</v>
      </c>
      <c r="G119" s="101" t="s">
        <v>58</v>
      </c>
      <c r="H119" s="101">
        <v>15.709324983572486</v>
      </c>
      <c r="I119" s="101">
        <v>99.06932559392405</v>
      </c>
      <c r="J119" s="101" t="s">
        <v>61</v>
      </c>
      <c r="K119" s="101">
        <v>0.11063137764283126</v>
      </c>
      <c r="L119" s="101">
        <v>-0.6035886932206366</v>
      </c>
      <c r="M119" s="101">
        <v>0.028642480950835214</v>
      </c>
      <c r="N119" s="101">
        <v>-0.10172813121591616</v>
      </c>
      <c r="O119" s="101">
        <v>0.004047902444410882</v>
      </c>
      <c r="P119" s="101">
        <v>-0.017311331851184455</v>
      </c>
      <c r="Q119" s="101">
        <v>0.0007079914487046242</v>
      </c>
      <c r="R119" s="101">
        <v>-0.0015637101649896663</v>
      </c>
      <c r="S119" s="101">
        <v>2.049064950329162E-05</v>
      </c>
      <c r="T119" s="101">
        <v>-0.00025335849901669247</v>
      </c>
      <c r="U119" s="101">
        <v>2.3119265575671084E-05</v>
      </c>
      <c r="V119" s="101">
        <v>-5.77484978045418E-05</v>
      </c>
      <c r="W119" s="101">
        <v>2.7762638121146414E-07</v>
      </c>
      <c r="X119" s="101">
        <v>67.5</v>
      </c>
    </row>
    <row r="120" spans="1:14" s="101" customFormat="1" ht="12.75">
      <c r="A120" s="101" t="s">
        <v>153</v>
      </c>
      <c r="E120" s="99" t="s">
        <v>106</v>
      </c>
      <c r="F120" s="102">
        <f>MIN(F91:F119)</f>
        <v>23.012739638529407</v>
      </c>
      <c r="G120" s="102"/>
      <c r="H120" s="102"/>
      <c r="I120" s="115"/>
      <c r="J120" s="115" t="s">
        <v>158</v>
      </c>
      <c r="K120" s="102">
        <f>AVERAGE(K118,K113,K108,K103,K98,K93)</f>
        <v>0.9154506980675062</v>
      </c>
      <c r="L120" s="102">
        <f>AVERAGE(L118,L113,L108,L103,L98,L93)</f>
        <v>-0.00318046904851343</v>
      </c>
      <c r="M120" s="115" t="s">
        <v>108</v>
      </c>
      <c r="N120" s="102" t="e">
        <f>Mittelwert(K116,K111,K106,K101,K96,K91)</f>
        <v>#NAME?</v>
      </c>
    </row>
    <row r="121" spans="5:14" s="101" customFormat="1" ht="12.75">
      <c r="E121" s="99" t="s">
        <v>107</v>
      </c>
      <c r="F121" s="102">
        <f>MAX(F91:F119)</f>
        <v>43.346461361587686</v>
      </c>
      <c r="G121" s="102"/>
      <c r="H121" s="102"/>
      <c r="I121" s="115"/>
      <c r="J121" s="115" t="s">
        <v>159</v>
      </c>
      <c r="K121" s="102">
        <f>AVERAGE(K119,K114,K109,K104,K99,K94)</f>
        <v>0.14906034506600843</v>
      </c>
      <c r="L121" s="102">
        <f>AVERAGE(L119,L114,L109,L104,L99,L94)</f>
        <v>-0.5847506290270498</v>
      </c>
      <c r="M121" s="102"/>
      <c r="N121" s="102"/>
    </row>
    <row r="122" spans="5:14" s="101" customFormat="1" ht="12.75">
      <c r="E122" s="99"/>
      <c r="F122" s="102"/>
      <c r="G122" s="102"/>
      <c r="H122" s="102"/>
      <c r="I122" s="102"/>
      <c r="J122" s="115" t="s">
        <v>112</v>
      </c>
      <c r="K122" s="102">
        <f>ABS(K120/$G$33)</f>
        <v>0.5721566862921914</v>
      </c>
      <c r="L122" s="102">
        <f>ABS(L120/$H$33)</f>
        <v>0.008834636245870638</v>
      </c>
      <c r="M122" s="115" t="s">
        <v>111</v>
      </c>
      <c r="N122" s="102">
        <f>K122+L122+L123+K123</f>
        <v>1.031153843558382</v>
      </c>
    </row>
    <row r="123" spans="5:14" s="101" customFormat="1" ht="12.75">
      <c r="E123" s="99"/>
      <c r="F123" s="102"/>
      <c r="G123" s="102"/>
      <c r="H123" s="102"/>
      <c r="I123" s="102"/>
      <c r="J123" s="102"/>
      <c r="K123" s="102">
        <f>ABS(K121/$G$34)</f>
        <v>0.08469337787841388</v>
      </c>
      <c r="L123" s="102">
        <f>ABS(L121/$H$34)</f>
        <v>0.3654691431419061</v>
      </c>
      <c r="M123" s="102"/>
      <c r="N123" s="102"/>
    </row>
    <row r="124" s="101" customFormat="1" ht="12.75"/>
    <row r="125" s="101" customFormat="1" ht="12.75" hidden="1">
      <c r="A125" s="101" t="s">
        <v>118</v>
      </c>
    </row>
    <row r="126" spans="1:24" s="101" customFormat="1" ht="12.75" hidden="1">
      <c r="A126" s="101">
        <v>1860</v>
      </c>
      <c r="B126" s="101">
        <v>161.98</v>
      </c>
      <c r="C126" s="101">
        <v>181.08</v>
      </c>
      <c r="D126" s="101">
        <v>8.679578945508828</v>
      </c>
      <c r="E126" s="101">
        <v>9.332638271507614</v>
      </c>
      <c r="F126" s="101">
        <v>42.315389199336146</v>
      </c>
      <c r="G126" s="101" t="s">
        <v>59</v>
      </c>
      <c r="H126" s="101">
        <v>21.746609440125383</v>
      </c>
      <c r="I126" s="101">
        <v>116.22660944012537</v>
      </c>
      <c r="J126" s="101" t="s">
        <v>73</v>
      </c>
      <c r="K126" s="101">
        <v>1.7331972832142022</v>
      </c>
      <c r="M126" s="101" t="s">
        <v>68</v>
      </c>
      <c r="N126" s="101">
        <v>1.1646375922407246</v>
      </c>
      <c r="X126" s="101">
        <v>67.5</v>
      </c>
    </row>
    <row r="127" spans="1:24" s="101" customFormat="1" ht="12.75" hidden="1">
      <c r="A127" s="101">
        <v>1858</v>
      </c>
      <c r="B127" s="101">
        <v>169.05999755859375</v>
      </c>
      <c r="C127" s="101">
        <v>170.66000366210938</v>
      </c>
      <c r="D127" s="101">
        <v>8.573397636413574</v>
      </c>
      <c r="E127" s="101">
        <v>8.976530075073242</v>
      </c>
      <c r="F127" s="101">
        <v>40.303194034390984</v>
      </c>
      <c r="G127" s="101" t="s">
        <v>56</v>
      </c>
      <c r="H127" s="101">
        <v>10.544062814070855</v>
      </c>
      <c r="I127" s="101">
        <v>112.1040603726646</v>
      </c>
      <c r="J127" s="101" t="s">
        <v>62</v>
      </c>
      <c r="K127" s="101">
        <v>1.0335749729882033</v>
      </c>
      <c r="L127" s="101">
        <v>0.7672035311994885</v>
      </c>
      <c r="M127" s="101">
        <v>0.24468435705116973</v>
      </c>
      <c r="N127" s="101">
        <v>0.11921236700671932</v>
      </c>
      <c r="O127" s="101">
        <v>0.04151008390379489</v>
      </c>
      <c r="P127" s="101">
        <v>0.022008452501853647</v>
      </c>
      <c r="Q127" s="101">
        <v>0.00505285626481525</v>
      </c>
      <c r="R127" s="101">
        <v>0.0018350023250731475</v>
      </c>
      <c r="S127" s="101">
        <v>0.0005446042864082788</v>
      </c>
      <c r="T127" s="101">
        <v>0.00032383230486147366</v>
      </c>
      <c r="U127" s="101">
        <v>0.00011054860730900479</v>
      </c>
      <c r="V127" s="101">
        <v>6.809210341871145E-05</v>
      </c>
      <c r="W127" s="101">
        <v>3.395395864045511E-05</v>
      </c>
      <c r="X127" s="101">
        <v>67.5</v>
      </c>
    </row>
    <row r="128" spans="1:24" s="101" customFormat="1" ht="12.75" hidden="1">
      <c r="A128" s="101">
        <v>1859</v>
      </c>
      <c r="B128" s="101">
        <v>138.33999633789062</v>
      </c>
      <c r="C128" s="101">
        <v>125.33999633789062</v>
      </c>
      <c r="D128" s="101">
        <v>9.612812042236328</v>
      </c>
      <c r="E128" s="101">
        <v>9.728771209716797</v>
      </c>
      <c r="F128" s="101">
        <v>33.88944744715261</v>
      </c>
      <c r="G128" s="101" t="s">
        <v>57</v>
      </c>
      <c r="H128" s="101">
        <v>13.123218499049258</v>
      </c>
      <c r="I128" s="101">
        <v>83.96321483693988</v>
      </c>
      <c r="J128" s="101" t="s">
        <v>60</v>
      </c>
      <c r="K128" s="101">
        <v>0.3278628530947163</v>
      </c>
      <c r="L128" s="101">
        <v>0.004175977397599632</v>
      </c>
      <c r="M128" s="101">
        <v>-0.08024893350363532</v>
      </c>
      <c r="N128" s="101">
        <v>-0.0012328062364655847</v>
      </c>
      <c r="O128" s="101">
        <v>0.012741969162600699</v>
      </c>
      <c r="P128" s="101">
        <v>0.00047766263983318124</v>
      </c>
      <c r="Q128" s="101">
        <v>-0.0017817998733489014</v>
      </c>
      <c r="R128" s="101">
        <v>-9.907490616380264E-05</v>
      </c>
      <c r="S128" s="101">
        <v>0.00013183060918301687</v>
      </c>
      <c r="T128" s="101">
        <v>3.400276854846179E-05</v>
      </c>
      <c r="U128" s="101">
        <v>-4.707479593665946E-05</v>
      </c>
      <c r="V128" s="101">
        <v>-7.81433486884441E-06</v>
      </c>
      <c r="W128" s="101">
        <v>7.128520776766997E-06</v>
      </c>
      <c r="X128" s="101">
        <v>67.5</v>
      </c>
    </row>
    <row r="129" spans="1:24" s="101" customFormat="1" ht="12.75" hidden="1">
      <c r="A129" s="101">
        <v>1857</v>
      </c>
      <c r="B129" s="101">
        <v>164.89999389648438</v>
      </c>
      <c r="C129" s="101">
        <v>201.60000610351562</v>
      </c>
      <c r="D129" s="101">
        <v>8.593681335449219</v>
      </c>
      <c r="E129" s="101">
        <v>8.9937162399292</v>
      </c>
      <c r="F129" s="101">
        <v>29.732830873499434</v>
      </c>
      <c r="G129" s="101" t="s">
        <v>58</v>
      </c>
      <c r="H129" s="101">
        <v>-14.907184891805642</v>
      </c>
      <c r="I129" s="101">
        <v>82.49280900467873</v>
      </c>
      <c r="J129" s="101" t="s">
        <v>61</v>
      </c>
      <c r="K129" s="101">
        <v>-0.9801954776207435</v>
      </c>
      <c r="L129" s="101">
        <v>0.7671921659517511</v>
      </c>
      <c r="M129" s="101">
        <v>-0.2311504775185927</v>
      </c>
      <c r="N129" s="101">
        <v>-0.11920599245058142</v>
      </c>
      <c r="O129" s="101">
        <v>-0.03950606646528384</v>
      </c>
      <c r="P129" s="101">
        <v>0.022003268391965217</v>
      </c>
      <c r="Q129" s="101">
        <v>-0.0047282708937006306</v>
      </c>
      <c r="R129" s="101">
        <v>-0.0018323257614279431</v>
      </c>
      <c r="S129" s="101">
        <v>-0.0005284075314155782</v>
      </c>
      <c r="T129" s="101">
        <v>0.000322042191960827</v>
      </c>
      <c r="U129" s="101">
        <v>-0.00010002478775524803</v>
      </c>
      <c r="V129" s="101">
        <v>-6.76422258544325E-05</v>
      </c>
      <c r="W129" s="101">
        <v>-3.319722125258283E-05</v>
      </c>
      <c r="X129" s="101">
        <v>67.5</v>
      </c>
    </row>
    <row r="130" s="101" customFormat="1" ht="12.75" hidden="1">
      <c r="A130" s="101" t="s">
        <v>124</v>
      </c>
    </row>
    <row r="131" spans="1:24" s="101" customFormat="1" ht="12.75" hidden="1">
      <c r="A131" s="101">
        <v>1860</v>
      </c>
      <c r="B131" s="101">
        <v>142.72</v>
      </c>
      <c r="C131" s="101">
        <v>154.62</v>
      </c>
      <c r="D131" s="101">
        <v>8.787320894097281</v>
      </c>
      <c r="E131" s="101">
        <v>9.146353735031187</v>
      </c>
      <c r="F131" s="101">
        <v>31.416487637499205</v>
      </c>
      <c r="G131" s="101" t="s">
        <v>59</v>
      </c>
      <c r="H131" s="101">
        <v>9.943995308175133</v>
      </c>
      <c r="I131" s="101">
        <v>85.16399530817513</v>
      </c>
      <c r="J131" s="101" t="s">
        <v>73</v>
      </c>
      <c r="K131" s="101">
        <v>2.0764744701357833</v>
      </c>
      <c r="M131" s="101" t="s">
        <v>68</v>
      </c>
      <c r="N131" s="101">
        <v>1.3735693367730373</v>
      </c>
      <c r="X131" s="101">
        <v>67.5</v>
      </c>
    </row>
    <row r="132" spans="1:24" s="101" customFormat="1" ht="12.75" hidden="1">
      <c r="A132" s="101">
        <v>1858</v>
      </c>
      <c r="B132" s="101">
        <v>133.47999572753906</v>
      </c>
      <c r="C132" s="101">
        <v>161.0800018310547</v>
      </c>
      <c r="D132" s="101">
        <v>9.103782653808594</v>
      </c>
      <c r="E132" s="101">
        <v>9.037330627441406</v>
      </c>
      <c r="F132" s="101">
        <v>29.322450124920444</v>
      </c>
      <c r="G132" s="101" t="s">
        <v>56</v>
      </c>
      <c r="H132" s="101">
        <v>10.714600477826522</v>
      </c>
      <c r="I132" s="101">
        <v>76.69459620536558</v>
      </c>
      <c r="J132" s="101" t="s">
        <v>62</v>
      </c>
      <c r="K132" s="101">
        <v>1.1566249568215383</v>
      </c>
      <c r="L132" s="101">
        <v>0.7992179422186407</v>
      </c>
      <c r="M132" s="101">
        <v>0.27381615774867696</v>
      </c>
      <c r="N132" s="101">
        <v>0.14915558156348988</v>
      </c>
      <c r="O132" s="101">
        <v>0.046452016733449834</v>
      </c>
      <c r="P132" s="101">
        <v>0.022926873470868983</v>
      </c>
      <c r="Q132" s="101">
        <v>0.005654457799792335</v>
      </c>
      <c r="R132" s="101">
        <v>0.002295876907260284</v>
      </c>
      <c r="S132" s="101">
        <v>0.0006094014890691544</v>
      </c>
      <c r="T132" s="101">
        <v>0.00033731323320682267</v>
      </c>
      <c r="U132" s="101">
        <v>0.00012367028862412556</v>
      </c>
      <c r="V132" s="101">
        <v>8.518356194542943E-05</v>
      </c>
      <c r="W132" s="101">
        <v>3.7984992119309545E-05</v>
      </c>
      <c r="X132" s="101">
        <v>67.5</v>
      </c>
    </row>
    <row r="133" spans="1:24" s="101" customFormat="1" ht="12.75" hidden="1">
      <c r="A133" s="101">
        <v>1859</v>
      </c>
      <c r="B133" s="101">
        <v>96.9800033569336</v>
      </c>
      <c r="C133" s="101">
        <v>114.4800033569336</v>
      </c>
      <c r="D133" s="101">
        <v>9.768312454223633</v>
      </c>
      <c r="E133" s="101">
        <v>10.07598876953125</v>
      </c>
      <c r="F133" s="101">
        <v>24.263894491150367</v>
      </c>
      <c r="G133" s="101" t="s">
        <v>57</v>
      </c>
      <c r="H133" s="101">
        <v>29.57560210552613</v>
      </c>
      <c r="I133" s="101">
        <v>59.055605462459724</v>
      </c>
      <c r="J133" s="101" t="s">
        <v>60</v>
      </c>
      <c r="K133" s="101">
        <v>-0.7584756886135771</v>
      </c>
      <c r="L133" s="101">
        <v>0.004350253336026098</v>
      </c>
      <c r="M133" s="101">
        <v>0.17719828269906682</v>
      </c>
      <c r="N133" s="101">
        <v>-0.0015429342448180098</v>
      </c>
      <c r="O133" s="101">
        <v>-0.03083838067959631</v>
      </c>
      <c r="P133" s="101">
        <v>0.0004977618434940543</v>
      </c>
      <c r="Q133" s="101">
        <v>0.003544778346613611</v>
      </c>
      <c r="R133" s="101">
        <v>-0.00012402074015111213</v>
      </c>
      <c r="S133" s="101">
        <v>-0.0004343944553808944</v>
      </c>
      <c r="T133" s="101">
        <v>3.5444081045417835E-05</v>
      </c>
      <c r="U133" s="101">
        <v>6.960819286205963E-05</v>
      </c>
      <c r="V133" s="101">
        <v>-9.792172509768086E-06</v>
      </c>
      <c r="W133" s="101">
        <v>-2.7945627402040976E-05</v>
      </c>
      <c r="X133" s="101">
        <v>67.5</v>
      </c>
    </row>
    <row r="134" spans="1:24" s="101" customFormat="1" ht="12.75" hidden="1">
      <c r="A134" s="101">
        <v>1857</v>
      </c>
      <c r="B134" s="101">
        <v>148.1199951171875</v>
      </c>
      <c r="C134" s="101">
        <v>162.52000427246094</v>
      </c>
      <c r="D134" s="101">
        <v>8.69051742553711</v>
      </c>
      <c r="E134" s="101">
        <v>8.803720474243164</v>
      </c>
      <c r="F134" s="101">
        <v>25.00525426786171</v>
      </c>
      <c r="G134" s="101" t="s">
        <v>58</v>
      </c>
      <c r="H134" s="101">
        <v>-12.065021975566111</v>
      </c>
      <c r="I134" s="101">
        <v>68.55497314162139</v>
      </c>
      <c r="J134" s="101" t="s">
        <v>61</v>
      </c>
      <c r="K134" s="101">
        <v>-0.8732101239246974</v>
      </c>
      <c r="L134" s="101">
        <v>0.79920610261691</v>
      </c>
      <c r="M134" s="101">
        <v>-0.2087487888653487</v>
      </c>
      <c r="N134" s="101">
        <v>-0.14914760093765855</v>
      </c>
      <c r="O134" s="101">
        <v>-0.03473879870785696</v>
      </c>
      <c r="P134" s="101">
        <v>0.02292146941835094</v>
      </c>
      <c r="Q134" s="101">
        <v>-0.004405387551965395</v>
      </c>
      <c r="R134" s="101">
        <v>-0.002292524728177085</v>
      </c>
      <c r="S134" s="101">
        <v>-0.00042740102013687204</v>
      </c>
      <c r="T134" s="101">
        <v>0.00033544587404719435</v>
      </c>
      <c r="U134" s="101">
        <v>-0.00010222054477869325</v>
      </c>
      <c r="V134" s="101">
        <v>-8.461886659161628E-05</v>
      </c>
      <c r="W134" s="101">
        <v>-2.572744712190281E-05</v>
      </c>
      <c r="X134" s="101">
        <v>67.5</v>
      </c>
    </row>
    <row r="135" s="101" customFormat="1" ht="12.75" hidden="1">
      <c r="A135" s="101" t="s">
        <v>130</v>
      </c>
    </row>
    <row r="136" spans="1:24" s="101" customFormat="1" ht="12.75" hidden="1">
      <c r="A136" s="101">
        <v>1860</v>
      </c>
      <c r="B136" s="101">
        <v>126.1</v>
      </c>
      <c r="C136" s="101">
        <v>126.9</v>
      </c>
      <c r="D136" s="101">
        <v>9.024525733423527</v>
      </c>
      <c r="E136" s="101">
        <v>9.474999803578697</v>
      </c>
      <c r="F136" s="101">
        <v>32.445004547527695</v>
      </c>
      <c r="G136" s="101" t="s">
        <v>59</v>
      </c>
      <c r="H136" s="101">
        <v>26.980578477315348</v>
      </c>
      <c r="I136" s="101">
        <v>85.58057847731534</v>
      </c>
      <c r="J136" s="101" t="s">
        <v>73</v>
      </c>
      <c r="K136" s="101">
        <v>1.3925617783085735</v>
      </c>
      <c r="M136" s="101" t="s">
        <v>68</v>
      </c>
      <c r="N136" s="101">
        <v>1.0554235940584091</v>
      </c>
      <c r="X136" s="101">
        <v>67.5</v>
      </c>
    </row>
    <row r="137" spans="1:24" s="101" customFormat="1" ht="12.75" hidden="1">
      <c r="A137" s="101">
        <v>1858</v>
      </c>
      <c r="B137" s="101">
        <v>142.32000732421875</v>
      </c>
      <c r="C137" s="101">
        <v>155.6199951171875</v>
      </c>
      <c r="D137" s="101">
        <v>8.646540641784668</v>
      </c>
      <c r="E137" s="101">
        <v>8.97741413116455</v>
      </c>
      <c r="F137" s="101">
        <v>25.481812431021133</v>
      </c>
      <c r="G137" s="101" t="s">
        <v>56</v>
      </c>
      <c r="H137" s="101">
        <v>-4.62026483526742</v>
      </c>
      <c r="I137" s="101">
        <v>70.19974248895133</v>
      </c>
      <c r="J137" s="101" t="s">
        <v>62</v>
      </c>
      <c r="K137" s="101">
        <v>0.7663046593642965</v>
      </c>
      <c r="L137" s="101">
        <v>0.8731526822475211</v>
      </c>
      <c r="M137" s="101">
        <v>0.1814117254634336</v>
      </c>
      <c r="N137" s="101">
        <v>0.09188162321129499</v>
      </c>
      <c r="O137" s="101">
        <v>0.03077586233300862</v>
      </c>
      <c r="P137" s="101">
        <v>0.025047908840955143</v>
      </c>
      <c r="Q137" s="101">
        <v>0.003746116187513797</v>
      </c>
      <c r="R137" s="101">
        <v>0.0014142732699227384</v>
      </c>
      <c r="S137" s="101">
        <v>0.0004038023106124606</v>
      </c>
      <c r="T137" s="101">
        <v>0.0003685815874606025</v>
      </c>
      <c r="U137" s="101">
        <v>8.19562297432705E-05</v>
      </c>
      <c r="V137" s="101">
        <v>5.2485442979011264E-05</v>
      </c>
      <c r="W137" s="101">
        <v>2.518500689404101E-05</v>
      </c>
      <c r="X137" s="101">
        <v>67.5</v>
      </c>
    </row>
    <row r="138" spans="1:24" s="101" customFormat="1" ht="12.75" hidden="1">
      <c r="A138" s="101">
        <v>1859</v>
      </c>
      <c r="B138" s="101">
        <v>137.05999755859375</v>
      </c>
      <c r="C138" s="101">
        <v>120.95999908447266</v>
      </c>
      <c r="D138" s="101">
        <v>9.480299949645996</v>
      </c>
      <c r="E138" s="101">
        <v>10.066825866699219</v>
      </c>
      <c r="F138" s="101">
        <v>30.51732956322555</v>
      </c>
      <c r="G138" s="101" t="s">
        <v>57</v>
      </c>
      <c r="H138" s="101">
        <v>7.101293579206541</v>
      </c>
      <c r="I138" s="101">
        <v>76.66129113780029</v>
      </c>
      <c r="J138" s="101" t="s">
        <v>60</v>
      </c>
      <c r="K138" s="101">
        <v>0.7643942914335908</v>
      </c>
      <c r="L138" s="101">
        <v>0.004751910792091302</v>
      </c>
      <c r="M138" s="101">
        <v>-0.18109333135827868</v>
      </c>
      <c r="N138" s="101">
        <v>-0.0009501864300436136</v>
      </c>
      <c r="O138" s="101">
        <v>0.030673944034675393</v>
      </c>
      <c r="P138" s="101">
        <v>0.0005434886277828148</v>
      </c>
      <c r="Q138" s="101">
        <v>-0.0037440728861138774</v>
      </c>
      <c r="R138" s="101">
        <v>-7.634819134637734E-05</v>
      </c>
      <c r="S138" s="101">
        <v>0.0003993349991898731</v>
      </c>
      <c r="T138" s="101">
        <v>3.869002855937465E-05</v>
      </c>
      <c r="U138" s="101">
        <v>-8.18692857562716E-05</v>
      </c>
      <c r="V138" s="101">
        <v>-6.015894296308858E-06</v>
      </c>
      <c r="W138" s="101">
        <v>2.477003184673482E-05</v>
      </c>
      <c r="X138" s="101">
        <v>67.5</v>
      </c>
    </row>
    <row r="139" spans="1:24" s="101" customFormat="1" ht="12.75" hidden="1">
      <c r="A139" s="101">
        <v>1857</v>
      </c>
      <c r="B139" s="101">
        <v>137.9600067138672</v>
      </c>
      <c r="C139" s="101">
        <v>180.86000061035156</v>
      </c>
      <c r="D139" s="101">
        <v>9.27723503112793</v>
      </c>
      <c r="E139" s="101">
        <v>8.961634635925293</v>
      </c>
      <c r="F139" s="101">
        <v>25.129595468361323</v>
      </c>
      <c r="G139" s="101" t="s">
        <v>58</v>
      </c>
      <c r="H139" s="101">
        <v>-5.948820067060069</v>
      </c>
      <c r="I139" s="101">
        <v>64.51118664680712</v>
      </c>
      <c r="J139" s="101" t="s">
        <v>61</v>
      </c>
      <c r="K139" s="101">
        <v>-0.054075855861642895</v>
      </c>
      <c r="L139" s="101">
        <v>0.8731397516204749</v>
      </c>
      <c r="M139" s="101">
        <v>-0.010743345530182009</v>
      </c>
      <c r="N139" s="101">
        <v>-0.09187670994158718</v>
      </c>
      <c r="O139" s="101">
        <v>-0.0025025706179648034</v>
      </c>
      <c r="P139" s="101">
        <v>0.025042011848417242</v>
      </c>
      <c r="Q139" s="101">
        <v>-0.00012371222178833948</v>
      </c>
      <c r="R139" s="101">
        <v>-0.0014122109742159957</v>
      </c>
      <c r="S139" s="101">
        <v>-5.9898785279721215E-05</v>
      </c>
      <c r="T139" s="101">
        <v>0.00036654531548643827</v>
      </c>
      <c r="U139" s="101">
        <v>3.774075183363248E-06</v>
      </c>
      <c r="V139" s="101">
        <v>-5.213953145664699E-05</v>
      </c>
      <c r="W139" s="101">
        <v>-4.55303135994426E-06</v>
      </c>
      <c r="X139" s="101">
        <v>67.5</v>
      </c>
    </row>
    <row r="140" s="101" customFormat="1" ht="12.75" hidden="1">
      <c r="A140" s="101" t="s">
        <v>136</v>
      </c>
    </row>
    <row r="141" spans="1:24" s="101" customFormat="1" ht="12.75" hidden="1">
      <c r="A141" s="101">
        <v>1860</v>
      </c>
      <c r="B141" s="101">
        <v>127.96</v>
      </c>
      <c r="C141" s="101">
        <v>130.96</v>
      </c>
      <c r="D141" s="101">
        <v>9.033439524981974</v>
      </c>
      <c r="E141" s="101">
        <v>9.482064060444129</v>
      </c>
      <c r="F141" s="101">
        <v>29.664535987434736</v>
      </c>
      <c r="G141" s="101" t="s">
        <v>59</v>
      </c>
      <c r="H141" s="101">
        <v>17.71540098458135</v>
      </c>
      <c r="I141" s="101">
        <v>78.17540098458134</v>
      </c>
      <c r="J141" s="101" t="s">
        <v>73</v>
      </c>
      <c r="K141" s="101">
        <v>0.8573666574557929</v>
      </c>
      <c r="M141" s="101" t="s">
        <v>68</v>
      </c>
      <c r="N141" s="101">
        <v>0.770354704879315</v>
      </c>
      <c r="X141" s="101">
        <v>67.5</v>
      </c>
    </row>
    <row r="142" spans="1:24" s="101" customFormat="1" ht="12.75" hidden="1">
      <c r="A142" s="101">
        <v>1858</v>
      </c>
      <c r="B142" s="101">
        <v>150.10000610351562</v>
      </c>
      <c r="C142" s="101">
        <v>144.89999389648438</v>
      </c>
      <c r="D142" s="101">
        <v>8.627700805664062</v>
      </c>
      <c r="E142" s="101">
        <v>9.008088111877441</v>
      </c>
      <c r="F142" s="101">
        <v>27.700861583584597</v>
      </c>
      <c r="G142" s="101" t="s">
        <v>56</v>
      </c>
      <c r="H142" s="101">
        <v>-6.09539439565971</v>
      </c>
      <c r="I142" s="101">
        <v>76.50461170785591</v>
      </c>
      <c r="J142" s="101" t="s">
        <v>62</v>
      </c>
      <c r="K142" s="101">
        <v>0.2982349780895911</v>
      </c>
      <c r="L142" s="101">
        <v>0.871895610856285</v>
      </c>
      <c r="M142" s="101">
        <v>0.07060265568335287</v>
      </c>
      <c r="N142" s="101">
        <v>0.04963810577493324</v>
      </c>
      <c r="O142" s="101">
        <v>0.011977342041468322</v>
      </c>
      <c r="P142" s="101">
        <v>0.02501188497391387</v>
      </c>
      <c r="Q142" s="101">
        <v>0.001457949711326022</v>
      </c>
      <c r="R142" s="101">
        <v>0.0007640275644076225</v>
      </c>
      <c r="S142" s="101">
        <v>0.00015714768501589915</v>
      </c>
      <c r="T142" s="101">
        <v>0.0003680398040353132</v>
      </c>
      <c r="U142" s="101">
        <v>3.191510670051341E-05</v>
      </c>
      <c r="V142" s="101">
        <v>2.8348273577668427E-05</v>
      </c>
      <c r="W142" s="101">
        <v>9.801873031951395E-06</v>
      </c>
      <c r="X142" s="101">
        <v>67.5</v>
      </c>
    </row>
    <row r="143" spans="1:24" s="101" customFormat="1" ht="12.75" hidden="1">
      <c r="A143" s="101">
        <v>1859</v>
      </c>
      <c r="B143" s="101">
        <v>118.80000305175781</v>
      </c>
      <c r="C143" s="101">
        <v>125.5999984741211</v>
      </c>
      <c r="D143" s="101">
        <v>9.611543655395508</v>
      </c>
      <c r="E143" s="101">
        <v>10.103072166442871</v>
      </c>
      <c r="F143" s="101">
        <v>25.134418571063218</v>
      </c>
      <c r="G143" s="101" t="s">
        <v>57</v>
      </c>
      <c r="H143" s="101">
        <v>10.929203137491847</v>
      </c>
      <c r="I143" s="101">
        <v>62.22920618924966</v>
      </c>
      <c r="J143" s="101" t="s">
        <v>60</v>
      </c>
      <c r="K143" s="101">
        <v>0.26044785942874493</v>
      </c>
      <c r="L143" s="101">
        <v>0.004744565181561888</v>
      </c>
      <c r="M143" s="101">
        <v>-0.06204414200234147</v>
      </c>
      <c r="N143" s="101">
        <v>-0.0005135083446408365</v>
      </c>
      <c r="O143" s="101">
        <v>0.010396262747944808</v>
      </c>
      <c r="P143" s="101">
        <v>0.0005427697384962206</v>
      </c>
      <c r="Q143" s="101">
        <v>-0.0012990071773719097</v>
      </c>
      <c r="R143" s="101">
        <v>-4.125099338600204E-05</v>
      </c>
      <c r="S143" s="101">
        <v>0.00013084596144004578</v>
      </c>
      <c r="T143" s="101">
        <v>3.864642654796037E-05</v>
      </c>
      <c r="U143" s="101">
        <v>-2.9492750880446703E-05</v>
      </c>
      <c r="V143" s="101">
        <v>-3.2512486103448735E-06</v>
      </c>
      <c r="W143" s="101">
        <v>7.981459175949674E-06</v>
      </c>
      <c r="X143" s="101">
        <v>67.5</v>
      </c>
    </row>
    <row r="144" spans="1:24" s="101" customFormat="1" ht="12.75" hidden="1">
      <c r="A144" s="101">
        <v>1857</v>
      </c>
      <c r="B144" s="101">
        <v>153.67999267578125</v>
      </c>
      <c r="C144" s="101">
        <v>158.67999267578125</v>
      </c>
      <c r="D144" s="101">
        <v>9.003656387329102</v>
      </c>
      <c r="E144" s="101">
        <v>9.625100135803223</v>
      </c>
      <c r="F144" s="101">
        <v>28.83889950454139</v>
      </c>
      <c r="G144" s="101" t="s">
        <v>58</v>
      </c>
      <c r="H144" s="101">
        <v>-9.846623790182846</v>
      </c>
      <c r="I144" s="101">
        <v>76.3333688855984</v>
      </c>
      <c r="J144" s="101" t="s">
        <v>61</v>
      </c>
      <c r="K144" s="101">
        <v>-0.14529629959184642</v>
      </c>
      <c r="L144" s="101">
        <v>0.8718827015898941</v>
      </c>
      <c r="M144" s="101">
        <v>-0.033693611156053994</v>
      </c>
      <c r="N144" s="101">
        <v>-0.04963544957088074</v>
      </c>
      <c r="O144" s="101">
        <v>-0.005947641822942907</v>
      </c>
      <c r="P144" s="101">
        <v>0.025005995100360855</v>
      </c>
      <c r="Q144" s="101">
        <v>-0.0006619650397807233</v>
      </c>
      <c r="R144" s="101">
        <v>-0.0007629131501811408</v>
      </c>
      <c r="S144" s="101">
        <v>-8.703292067192912E-05</v>
      </c>
      <c r="T144" s="101">
        <v>0.0003660051243759093</v>
      </c>
      <c r="U144" s="101">
        <v>-1.2196379840307794E-05</v>
      </c>
      <c r="V144" s="101">
        <v>-2.816121441465308E-05</v>
      </c>
      <c r="W144" s="101">
        <v>-5.689729726194803E-06</v>
      </c>
      <c r="X144" s="101">
        <v>67.5</v>
      </c>
    </row>
    <row r="145" s="101" customFormat="1" ht="12.75" hidden="1">
      <c r="A145" s="101" t="s">
        <v>142</v>
      </c>
    </row>
    <row r="146" spans="1:24" s="101" customFormat="1" ht="12.75" hidden="1">
      <c r="A146" s="101">
        <v>1860</v>
      </c>
      <c r="B146" s="101">
        <v>128.28</v>
      </c>
      <c r="C146" s="101">
        <v>141.08</v>
      </c>
      <c r="D146" s="101">
        <v>9.055148607535418</v>
      </c>
      <c r="E146" s="101">
        <v>9.301484021082729</v>
      </c>
      <c r="F146" s="101">
        <v>33.52472570897683</v>
      </c>
      <c r="G146" s="101" t="s">
        <v>59</v>
      </c>
      <c r="H146" s="101">
        <v>27.35759351082845</v>
      </c>
      <c r="I146" s="101">
        <v>88.13759351082845</v>
      </c>
      <c r="J146" s="101" t="s">
        <v>73</v>
      </c>
      <c r="K146" s="101">
        <v>2.6119007806576646</v>
      </c>
      <c r="M146" s="101" t="s">
        <v>68</v>
      </c>
      <c r="N146" s="101">
        <v>2.1999654921607332</v>
      </c>
      <c r="X146" s="101">
        <v>67.5</v>
      </c>
    </row>
    <row r="147" spans="1:24" s="101" customFormat="1" ht="12.75" hidden="1">
      <c r="A147" s="101">
        <v>1858</v>
      </c>
      <c r="B147" s="101">
        <v>153.16000366210938</v>
      </c>
      <c r="C147" s="101">
        <v>161.05999755859375</v>
      </c>
      <c r="D147" s="101">
        <v>8.690004348754883</v>
      </c>
      <c r="E147" s="101">
        <v>8.821008682250977</v>
      </c>
      <c r="F147" s="101">
        <v>30.027452308812904</v>
      </c>
      <c r="G147" s="101" t="s">
        <v>56</v>
      </c>
      <c r="H147" s="101">
        <v>-3.313782445754711</v>
      </c>
      <c r="I147" s="101">
        <v>82.34622121635466</v>
      </c>
      <c r="J147" s="101" t="s">
        <v>62</v>
      </c>
      <c r="K147" s="101">
        <v>0.772184932357683</v>
      </c>
      <c r="L147" s="101">
        <v>1.4044297065818</v>
      </c>
      <c r="M147" s="101">
        <v>0.18280375631574067</v>
      </c>
      <c r="N147" s="101">
        <v>0.08479274056723861</v>
      </c>
      <c r="O147" s="101">
        <v>0.031011965672875456</v>
      </c>
      <c r="P147" s="101">
        <v>0.04028852525892985</v>
      </c>
      <c r="Q147" s="101">
        <v>0.00377498666608257</v>
      </c>
      <c r="R147" s="101">
        <v>0.0013051480023564125</v>
      </c>
      <c r="S147" s="101">
        <v>0.000406847958432037</v>
      </c>
      <c r="T147" s="101">
        <v>0.0005928205104535097</v>
      </c>
      <c r="U147" s="101">
        <v>8.26089339122705E-05</v>
      </c>
      <c r="V147" s="101">
        <v>4.842350819550861E-05</v>
      </c>
      <c r="W147" s="101">
        <v>2.536479576497623E-05</v>
      </c>
      <c r="X147" s="101">
        <v>67.5</v>
      </c>
    </row>
    <row r="148" spans="1:24" s="101" customFormat="1" ht="12.75" hidden="1">
      <c r="A148" s="101">
        <v>1859</v>
      </c>
      <c r="B148" s="101">
        <v>115.77999877929688</v>
      </c>
      <c r="C148" s="101">
        <v>115.58000183105469</v>
      </c>
      <c r="D148" s="101">
        <v>9.64684772491455</v>
      </c>
      <c r="E148" s="101">
        <v>9.653825759887695</v>
      </c>
      <c r="F148" s="101">
        <v>27.440432595540276</v>
      </c>
      <c r="G148" s="101" t="s">
        <v>57</v>
      </c>
      <c r="H148" s="101">
        <v>19.401344895628924</v>
      </c>
      <c r="I148" s="101">
        <v>67.6813436749258</v>
      </c>
      <c r="J148" s="101" t="s">
        <v>60</v>
      </c>
      <c r="K148" s="101">
        <v>0.30325317552034436</v>
      </c>
      <c r="L148" s="101">
        <v>0.007642632716640201</v>
      </c>
      <c r="M148" s="101">
        <v>-0.07369667802939645</v>
      </c>
      <c r="N148" s="101">
        <v>-0.0008771311189666942</v>
      </c>
      <c r="O148" s="101">
        <v>0.01187048547645456</v>
      </c>
      <c r="P148" s="101">
        <v>0.0008743282169593033</v>
      </c>
      <c r="Q148" s="101">
        <v>-0.0016119348561273105</v>
      </c>
      <c r="R148" s="101">
        <v>-7.046482185570844E-05</v>
      </c>
      <c r="S148" s="101">
        <v>0.0001300502407052399</v>
      </c>
      <c r="T148" s="101">
        <v>6.225377058956838E-05</v>
      </c>
      <c r="U148" s="101">
        <v>-4.110240218791822E-05</v>
      </c>
      <c r="V148" s="101">
        <v>-5.555756005537103E-06</v>
      </c>
      <c r="W148" s="101">
        <v>7.317976622161928E-06</v>
      </c>
      <c r="X148" s="101">
        <v>67.5</v>
      </c>
    </row>
    <row r="149" spans="1:24" s="101" customFormat="1" ht="12.75" hidden="1">
      <c r="A149" s="101">
        <v>1857</v>
      </c>
      <c r="B149" s="101">
        <v>166.22000122070312</v>
      </c>
      <c r="C149" s="101">
        <v>173.1199951171875</v>
      </c>
      <c r="D149" s="101">
        <v>8.776079177856445</v>
      </c>
      <c r="E149" s="101">
        <v>10.216939926147461</v>
      </c>
      <c r="F149" s="101">
        <v>28.330828195418906</v>
      </c>
      <c r="G149" s="101" t="s">
        <v>58</v>
      </c>
      <c r="H149" s="101">
        <v>-21.746390725845202</v>
      </c>
      <c r="I149" s="101">
        <v>76.97361049485792</v>
      </c>
      <c r="J149" s="101" t="s">
        <v>61</v>
      </c>
      <c r="K149" s="101">
        <v>-0.7101458169256978</v>
      </c>
      <c r="L149" s="101">
        <v>1.4044089115690628</v>
      </c>
      <c r="M149" s="101">
        <v>-0.16729020584175325</v>
      </c>
      <c r="N149" s="101">
        <v>-0.08478820374263847</v>
      </c>
      <c r="O149" s="101">
        <v>-0.028650193532485727</v>
      </c>
      <c r="P149" s="101">
        <v>0.04027903695110469</v>
      </c>
      <c r="Q149" s="101">
        <v>-0.0034135304815839894</v>
      </c>
      <c r="R149" s="101">
        <v>-0.0013032444194915156</v>
      </c>
      <c r="S149" s="101">
        <v>-0.00038550252421070563</v>
      </c>
      <c r="T149" s="101">
        <v>0.0005895427259001177</v>
      </c>
      <c r="U149" s="101">
        <v>-7.165771763393312E-05</v>
      </c>
      <c r="V149" s="101">
        <v>-4.810373915993878E-05</v>
      </c>
      <c r="W149" s="101">
        <v>-2.4286211774512044E-05</v>
      </c>
      <c r="X149" s="101">
        <v>67.5</v>
      </c>
    </row>
    <row r="150" s="101" customFormat="1" ht="12.75" hidden="1">
      <c r="A150" s="101" t="s">
        <v>148</v>
      </c>
    </row>
    <row r="151" spans="1:24" s="101" customFormat="1" ht="12.75" hidden="1">
      <c r="A151" s="101">
        <v>1860</v>
      </c>
      <c r="B151" s="101">
        <v>140.72</v>
      </c>
      <c r="C151" s="101">
        <v>153.92</v>
      </c>
      <c r="D151" s="101">
        <v>8.668015587319827</v>
      </c>
      <c r="E151" s="101">
        <v>9.007128084219516</v>
      </c>
      <c r="F151" s="101">
        <v>34.450604720573274</v>
      </c>
      <c r="G151" s="101" t="s">
        <v>59</v>
      </c>
      <c r="H151" s="101">
        <v>21.4463396487656</v>
      </c>
      <c r="I151" s="101">
        <v>94.6663396487656</v>
      </c>
      <c r="J151" s="101" t="s">
        <v>73</v>
      </c>
      <c r="K151" s="101">
        <v>1.298631484052275</v>
      </c>
      <c r="M151" s="101" t="s">
        <v>68</v>
      </c>
      <c r="N151" s="101">
        <v>1.0516069330457003</v>
      </c>
      <c r="X151" s="101">
        <v>67.5</v>
      </c>
    </row>
    <row r="152" spans="1:24" s="101" customFormat="1" ht="12.75" hidden="1">
      <c r="A152" s="101">
        <v>1858</v>
      </c>
      <c r="B152" s="101">
        <v>150.86000061035156</v>
      </c>
      <c r="C152" s="101">
        <v>159.86000061035156</v>
      </c>
      <c r="D152" s="101">
        <v>8.86369514465332</v>
      </c>
      <c r="E152" s="101">
        <v>8.901460647583008</v>
      </c>
      <c r="F152" s="101">
        <v>31.828208541861567</v>
      </c>
      <c r="G152" s="101" t="s">
        <v>56</v>
      </c>
      <c r="H152" s="101">
        <v>2.2058850656402598</v>
      </c>
      <c r="I152" s="101">
        <v>85.56588567599182</v>
      </c>
      <c r="J152" s="101" t="s">
        <v>62</v>
      </c>
      <c r="K152" s="101">
        <v>0.6343049678213961</v>
      </c>
      <c r="L152" s="101">
        <v>0.9285541048541934</v>
      </c>
      <c r="M152" s="101">
        <v>0.15016264368725524</v>
      </c>
      <c r="N152" s="101">
        <v>0.10077876610723226</v>
      </c>
      <c r="O152" s="101">
        <v>0.025474557730906802</v>
      </c>
      <c r="P152" s="101">
        <v>0.02663715374985552</v>
      </c>
      <c r="Q152" s="101">
        <v>0.003100952360874105</v>
      </c>
      <c r="R152" s="101">
        <v>0.0015512329565808584</v>
      </c>
      <c r="S152" s="101">
        <v>0.0003342113211156257</v>
      </c>
      <c r="T152" s="101">
        <v>0.00039194479535661984</v>
      </c>
      <c r="U152" s="101">
        <v>6.785760672971502E-05</v>
      </c>
      <c r="V152" s="101">
        <v>5.755998892114177E-05</v>
      </c>
      <c r="W152" s="101">
        <v>2.0835357505752947E-05</v>
      </c>
      <c r="X152" s="101">
        <v>67.5</v>
      </c>
    </row>
    <row r="153" spans="1:24" s="101" customFormat="1" ht="12.75" hidden="1">
      <c r="A153" s="101">
        <v>1859</v>
      </c>
      <c r="B153" s="101">
        <v>125.0999984741211</v>
      </c>
      <c r="C153" s="101">
        <v>112.5999984741211</v>
      </c>
      <c r="D153" s="101">
        <v>9.4232177734375</v>
      </c>
      <c r="E153" s="101">
        <v>9.780322074890137</v>
      </c>
      <c r="F153" s="101">
        <v>28.81642100413108</v>
      </c>
      <c r="G153" s="101" t="s">
        <v>57</v>
      </c>
      <c r="H153" s="101">
        <v>15.190439702205268</v>
      </c>
      <c r="I153" s="101">
        <v>72.79043817632636</v>
      </c>
      <c r="J153" s="101" t="s">
        <v>60</v>
      </c>
      <c r="K153" s="101">
        <v>0.23832981906160927</v>
      </c>
      <c r="L153" s="101">
        <v>0.005053531796081661</v>
      </c>
      <c r="M153" s="101">
        <v>-0.057998873849756105</v>
      </c>
      <c r="N153" s="101">
        <v>-0.0010423345523709545</v>
      </c>
      <c r="O153" s="101">
        <v>0.009316302736265668</v>
      </c>
      <c r="P153" s="101">
        <v>0.0005780911943706556</v>
      </c>
      <c r="Q153" s="101">
        <v>-0.001272294085700136</v>
      </c>
      <c r="R153" s="101">
        <v>-8.376053755757399E-05</v>
      </c>
      <c r="S153" s="101">
        <v>0.00010098439028311814</v>
      </c>
      <c r="T153" s="101">
        <v>4.1157759572728926E-05</v>
      </c>
      <c r="U153" s="101">
        <v>-3.2673024013172354E-05</v>
      </c>
      <c r="V153" s="101">
        <v>-6.606034126128212E-06</v>
      </c>
      <c r="W153" s="101">
        <v>5.642232652670868E-06</v>
      </c>
      <c r="X153" s="101">
        <v>67.5</v>
      </c>
    </row>
    <row r="154" spans="1:24" s="101" customFormat="1" ht="12.75" hidden="1">
      <c r="A154" s="101">
        <v>1857</v>
      </c>
      <c r="B154" s="101">
        <v>147.5800018310547</v>
      </c>
      <c r="C154" s="101">
        <v>171.27999877929688</v>
      </c>
      <c r="D154" s="101">
        <v>8.497969627380371</v>
      </c>
      <c r="E154" s="101">
        <v>9.97917652130127</v>
      </c>
      <c r="F154" s="101">
        <v>23.90676086725</v>
      </c>
      <c r="G154" s="101" t="s">
        <v>58</v>
      </c>
      <c r="H154" s="101">
        <v>-13.05311557435546</v>
      </c>
      <c r="I154" s="101">
        <v>67.02688625669923</v>
      </c>
      <c r="J154" s="101" t="s">
        <v>61</v>
      </c>
      <c r="K154" s="101">
        <v>-0.5878279421301467</v>
      </c>
      <c r="L154" s="101">
        <v>0.9285403531661715</v>
      </c>
      <c r="M154" s="101">
        <v>-0.1385097476400331</v>
      </c>
      <c r="N154" s="101">
        <v>-0.1007733756345254</v>
      </c>
      <c r="O154" s="101">
        <v>-0.02370990499583565</v>
      </c>
      <c r="P154" s="101">
        <v>0.02663088001671055</v>
      </c>
      <c r="Q154" s="101">
        <v>-0.0028279273866036836</v>
      </c>
      <c r="R154" s="101">
        <v>-0.0015489699344824798</v>
      </c>
      <c r="S154" s="101">
        <v>-0.0003185896421433044</v>
      </c>
      <c r="T154" s="101">
        <v>0.00038977783599647637</v>
      </c>
      <c r="U154" s="101">
        <v>-5.947376138196851E-05</v>
      </c>
      <c r="V154" s="101">
        <v>-5.717965230504985E-05</v>
      </c>
      <c r="W154" s="101">
        <v>-2.0056852521910568E-05</v>
      </c>
      <c r="X154" s="101">
        <v>67.5</v>
      </c>
    </row>
    <row r="155" spans="1:14" s="101" customFormat="1" ht="12.75">
      <c r="A155" s="101" t="s">
        <v>154</v>
      </c>
      <c r="E155" s="99" t="s">
        <v>106</v>
      </c>
      <c r="F155" s="102">
        <f>MIN(F126:F154)</f>
        <v>23.90676086725</v>
      </c>
      <c r="G155" s="102"/>
      <c r="H155" s="102"/>
      <c r="I155" s="115"/>
      <c r="J155" s="115" t="s">
        <v>158</v>
      </c>
      <c r="K155" s="102">
        <f>AVERAGE(K153,K148,K143,K138,K133,K128)</f>
        <v>0.1893020516542381</v>
      </c>
      <c r="L155" s="102">
        <f>AVERAGE(L153,L148,L143,L138,L133,L128)</f>
        <v>0.00511981187000013</v>
      </c>
      <c r="M155" s="115" t="s">
        <v>108</v>
      </c>
      <c r="N155" s="102" t="e">
        <f>Mittelwert(K151,K146,K141,K136,K131,K126)</f>
        <v>#NAME?</v>
      </c>
    </row>
    <row r="156" spans="5:14" s="101" customFormat="1" ht="12.75">
      <c r="E156" s="99" t="s">
        <v>107</v>
      </c>
      <c r="F156" s="102">
        <f>MAX(F126:F154)</f>
        <v>42.315389199336146</v>
      </c>
      <c r="G156" s="102"/>
      <c r="H156" s="102"/>
      <c r="I156" s="115"/>
      <c r="J156" s="115" t="s">
        <v>159</v>
      </c>
      <c r="K156" s="102">
        <f>AVERAGE(K154,K149,K144,K139,K134,K129)</f>
        <v>-0.5584585860091291</v>
      </c>
      <c r="L156" s="102">
        <f>AVERAGE(L154,L149,L144,L139,L134,L129)</f>
        <v>0.9407283310857109</v>
      </c>
      <c r="M156" s="102"/>
      <c r="N156" s="102"/>
    </row>
    <row r="157" spans="5:14" s="101" customFormat="1" ht="12.75">
      <c r="E157" s="99"/>
      <c r="F157" s="102"/>
      <c r="G157" s="102"/>
      <c r="H157" s="102"/>
      <c r="I157" s="102"/>
      <c r="J157" s="115" t="s">
        <v>112</v>
      </c>
      <c r="K157" s="102">
        <f>ABS(K155/$G$33)</f>
        <v>0.11831378228389881</v>
      </c>
      <c r="L157" s="102">
        <f>ABS(L155/$H$33)</f>
        <v>0.014221699638889251</v>
      </c>
      <c r="M157" s="115" t="s">
        <v>111</v>
      </c>
      <c r="N157" s="102">
        <f>K157+L157+L158+K158</f>
        <v>1.0377967036292717</v>
      </c>
    </row>
    <row r="158" spans="5:14" s="101" customFormat="1" ht="12.75">
      <c r="E158" s="99"/>
      <c r="F158" s="102"/>
      <c r="G158" s="102"/>
      <c r="H158" s="102"/>
      <c r="I158" s="102"/>
      <c r="J158" s="102"/>
      <c r="K158" s="102">
        <f>ABS(K156/$G$34)</f>
        <v>0.31730601477791426</v>
      </c>
      <c r="L158" s="102">
        <f>ABS(L156/$H$34)</f>
        <v>0.5879552069285693</v>
      </c>
      <c r="M158" s="102"/>
      <c r="N158" s="102"/>
    </row>
    <row r="159" s="101" customFormat="1" ht="12.75"/>
    <row r="160" s="101" customFormat="1" ht="12.75" hidden="1">
      <c r="A160" s="101" t="s">
        <v>119</v>
      </c>
    </row>
    <row r="161" spans="1:24" s="101" customFormat="1" ht="12.75" hidden="1">
      <c r="A161" s="101">
        <v>1860</v>
      </c>
      <c r="B161" s="101">
        <v>161.98</v>
      </c>
      <c r="C161" s="101">
        <v>181.08</v>
      </c>
      <c r="D161" s="101">
        <v>8.679578945508828</v>
      </c>
      <c r="E161" s="101">
        <v>9.332638271507614</v>
      </c>
      <c r="F161" s="101">
        <v>29.329701592884334</v>
      </c>
      <c r="G161" s="101" t="s">
        <v>59</v>
      </c>
      <c r="H161" s="101">
        <v>-13.92085032579422</v>
      </c>
      <c r="I161" s="101">
        <v>80.55914967420577</v>
      </c>
      <c r="J161" s="101" t="s">
        <v>73</v>
      </c>
      <c r="K161" s="101">
        <v>1.9216146313284714</v>
      </c>
      <c r="M161" s="101" t="s">
        <v>68</v>
      </c>
      <c r="N161" s="101">
        <v>1.3780143338740303</v>
      </c>
      <c r="X161" s="101">
        <v>67.5</v>
      </c>
    </row>
    <row r="162" spans="1:24" s="101" customFormat="1" ht="12.75" hidden="1">
      <c r="A162" s="101">
        <v>1858</v>
      </c>
      <c r="B162" s="101">
        <v>169.05999755859375</v>
      </c>
      <c r="C162" s="101">
        <v>170.66000366210938</v>
      </c>
      <c r="D162" s="101">
        <v>8.573397636413574</v>
      </c>
      <c r="E162" s="101">
        <v>8.976530075073242</v>
      </c>
      <c r="F162" s="101">
        <v>40.303194034390984</v>
      </c>
      <c r="G162" s="101" t="s">
        <v>56</v>
      </c>
      <c r="H162" s="101">
        <v>10.544062814070855</v>
      </c>
      <c r="I162" s="101">
        <v>112.1040603726646</v>
      </c>
      <c r="J162" s="101" t="s">
        <v>62</v>
      </c>
      <c r="K162" s="101">
        <v>0.9938446971519914</v>
      </c>
      <c r="L162" s="101">
        <v>0.9288032010453858</v>
      </c>
      <c r="M162" s="101">
        <v>0.2352788900696778</v>
      </c>
      <c r="N162" s="101">
        <v>0.11629900412351865</v>
      </c>
      <c r="O162" s="101">
        <v>0.039914520470871774</v>
      </c>
      <c r="P162" s="101">
        <v>0.026644428348376627</v>
      </c>
      <c r="Q162" s="101">
        <v>0.004858464334260864</v>
      </c>
      <c r="R162" s="101">
        <v>0.0017901499154699462</v>
      </c>
      <c r="S162" s="101">
        <v>0.000523644331618462</v>
      </c>
      <c r="T162" s="101">
        <v>0.0003920851981594568</v>
      </c>
      <c r="U162" s="101">
        <v>0.00010627046670160572</v>
      </c>
      <c r="V162" s="101">
        <v>6.643685040403426E-05</v>
      </c>
      <c r="W162" s="101">
        <v>3.265496030501831E-05</v>
      </c>
      <c r="X162" s="101">
        <v>67.5</v>
      </c>
    </row>
    <row r="163" spans="1:24" s="101" customFormat="1" ht="12.75" hidden="1">
      <c r="A163" s="101">
        <v>1857</v>
      </c>
      <c r="B163" s="101">
        <v>164.89999389648438</v>
      </c>
      <c r="C163" s="101">
        <v>201.60000610351562</v>
      </c>
      <c r="D163" s="101">
        <v>8.593681335449219</v>
      </c>
      <c r="E163" s="101">
        <v>8.9937162399292</v>
      </c>
      <c r="F163" s="101">
        <v>36.92705509731976</v>
      </c>
      <c r="G163" s="101" t="s">
        <v>57</v>
      </c>
      <c r="H163" s="101">
        <v>5.052965130821306</v>
      </c>
      <c r="I163" s="101">
        <v>102.45295902730568</v>
      </c>
      <c r="J163" s="101" t="s">
        <v>60</v>
      </c>
      <c r="K163" s="101">
        <v>-0.727141945027753</v>
      </c>
      <c r="L163" s="101">
        <v>-0.005052704693087179</v>
      </c>
      <c r="M163" s="101">
        <v>0.17395290913302777</v>
      </c>
      <c r="N163" s="101">
        <v>-0.001202805664014176</v>
      </c>
      <c r="O163" s="101">
        <v>-0.02890789168597971</v>
      </c>
      <c r="P163" s="101">
        <v>-0.0005780889798393642</v>
      </c>
      <c r="Q163" s="101">
        <v>0.0036767344436346512</v>
      </c>
      <c r="R163" s="101">
        <v>-9.673184783624838E-05</v>
      </c>
      <c r="S163" s="101">
        <v>-0.0003540154114408717</v>
      </c>
      <c r="T163" s="101">
        <v>-4.116514988602137E-05</v>
      </c>
      <c r="U163" s="101">
        <v>8.56751015203274E-05</v>
      </c>
      <c r="V163" s="101">
        <v>-7.639610541033853E-06</v>
      </c>
      <c r="W163" s="101">
        <v>-2.1264440597137064E-05</v>
      </c>
      <c r="X163" s="101">
        <v>67.5</v>
      </c>
    </row>
    <row r="164" spans="1:24" s="101" customFormat="1" ht="12.75" hidden="1">
      <c r="A164" s="101">
        <v>1859</v>
      </c>
      <c r="B164" s="101">
        <v>138.33999633789062</v>
      </c>
      <c r="C164" s="101">
        <v>125.33999633789062</v>
      </c>
      <c r="D164" s="101">
        <v>9.612812042236328</v>
      </c>
      <c r="E164" s="101">
        <v>9.728771209716797</v>
      </c>
      <c r="F164" s="101">
        <v>39.928265014369636</v>
      </c>
      <c r="G164" s="101" t="s">
        <v>58</v>
      </c>
      <c r="H164" s="101">
        <v>28.084764790059424</v>
      </c>
      <c r="I164" s="101">
        <v>98.92476112795005</v>
      </c>
      <c r="J164" s="101" t="s">
        <v>61</v>
      </c>
      <c r="K164" s="101">
        <v>0.6774893902035586</v>
      </c>
      <c r="L164" s="101">
        <v>-0.9287894575453792</v>
      </c>
      <c r="M164" s="101">
        <v>0.15841887992463563</v>
      </c>
      <c r="N164" s="101">
        <v>-0.11629278403519637</v>
      </c>
      <c r="O164" s="101">
        <v>0.027522767714953874</v>
      </c>
      <c r="P164" s="101">
        <v>-0.02663815637658065</v>
      </c>
      <c r="Q164" s="101">
        <v>0.0031758934992023023</v>
      </c>
      <c r="R164" s="101">
        <v>-0.0017875345225956448</v>
      </c>
      <c r="S164" s="101">
        <v>0.0003858451431578427</v>
      </c>
      <c r="T164" s="101">
        <v>-0.0003899182389304223</v>
      </c>
      <c r="U164" s="101">
        <v>6.287439122932869E-05</v>
      </c>
      <c r="V164" s="101">
        <v>-6.59961471783721E-05</v>
      </c>
      <c r="W164" s="101">
        <v>2.478245344216651E-05</v>
      </c>
      <c r="X164" s="101">
        <v>67.5</v>
      </c>
    </row>
    <row r="165" s="101" customFormat="1" ht="12.75" hidden="1">
      <c r="A165" s="101" t="s">
        <v>125</v>
      </c>
    </row>
    <row r="166" spans="1:24" s="101" customFormat="1" ht="12.75" hidden="1">
      <c r="A166" s="101">
        <v>1860</v>
      </c>
      <c r="B166" s="101">
        <v>142.72</v>
      </c>
      <c r="C166" s="101">
        <v>154.62</v>
      </c>
      <c r="D166" s="101">
        <v>8.787320894097281</v>
      </c>
      <c r="E166" s="101">
        <v>9.146353735031187</v>
      </c>
      <c r="F166" s="101">
        <v>24.092535781343322</v>
      </c>
      <c r="G166" s="101" t="s">
        <v>59</v>
      </c>
      <c r="H166" s="101">
        <v>-9.909815490536118</v>
      </c>
      <c r="I166" s="101">
        <v>65.31018450946388</v>
      </c>
      <c r="J166" s="101" t="s">
        <v>73</v>
      </c>
      <c r="K166" s="101">
        <v>1.7551573169021508</v>
      </c>
      <c r="M166" s="101" t="s">
        <v>68</v>
      </c>
      <c r="N166" s="101">
        <v>1.2219916229883487</v>
      </c>
      <c r="X166" s="101">
        <v>67.5</v>
      </c>
    </row>
    <row r="167" spans="1:24" s="101" customFormat="1" ht="12.75" hidden="1">
      <c r="A167" s="101">
        <v>1858</v>
      </c>
      <c r="B167" s="101">
        <v>133.47999572753906</v>
      </c>
      <c r="C167" s="101">
        <v>161.0800018310547</v>
      </c>
      <c r="D167" s="101">
        <v>9.103782653808594</v>
      </c>
      <c r="E167" s="101">
        <v>9.037330627441406</v>
      </c>
      <c r="F167" s="101">
        <v>29.322450124920444</v>
      </c>
      <c r="G167" s="101" t="s">
        <v>56</v>
      </c>
      <c r="H167" s="101">
        <v>10.714600477826522</v>
      </c>
      <c r="I167" s="101">
        <v>76.69459620536558</v>
      </c>
      <c r="J167" s="101" t="s">
        <v>62</v>
      </c>
      <c r="K167" s="101">
        <v>1.0011967442352707</v>
      </c>
      <c r="L167" s="101">
        <v>0.8196632878581968</v>
      </c>
      <c r="M167" s="101">
        <v>0.23701947686585767</v>
      </c>
      <c r="N167" s="101">
        <v>0.15012269222681437</v>
      </c>
      <c r="O167" s="101">
        <v>0.040209888261234734</v>
      </c>
      <c r="P167" s="101">
        <v>0.0235135674726739</v>
      </c>
      <c r="Q167" s="101">
        <v>0.004894392066735661</v>
      </c>
      <c r="R167" s="101">
        <v>0.002310778422954954</v>
      </c>
      <c r="S167" s="101">
        <v>0.000527515772884273</v>
      </c>
      <c r="T167" s="101">
        <v>0.00034601764984546466</v>
      </c>
      <c r="U167" s="101">
        <v>0.00010704951278788195</v>
      </c>
      <c r="V167" s="101">
        <v>8.575743097256976E-05</v>
      </c>
      <c r="W167" s="101">
        <v>3.289693571629242E-05</v>
      </c>
      <c r="X167" s="101">
        <v>67.5</v>
      </c>
    </row>
    <row r="168" spans="1:24" s="101" customFormat="1" ht="12.75" hidden="1">
      <c r="A168" s="101">
        <v>1857</v>
      </c>
      <c r="B168" s="101">
        <v>148.1199951171875</v>
      </c>
      <c r="C168" s="101">
        <v>162.52000427246094</v>
      </c>
      <c r="D168" s="101">
        <v>8.69051742553711</v>
      </c>
      <c r="E168" s="101">
        <v>8.803720474243164</v>
      </c>
      <c r="F168" s="101">
        <v>32.382383690397866</v>
      </c>
      <c r="G168" s="101" t="s">
        <v>57</v>
      </c>
      <c r="H168" s="101">
        <v>8.160283634472748</v>
      </c>
      <c r="I168" s="101">
        <v>88.78027875166025</v>
      </c>
      <c r="J168" s="101" t="s">
        <v>60</v>
      </c>
      <c r="K168" s="101">
        <v>-0.6922043747216199</v>
      </c>
      <c r="L168" s="101">
        <v>-0.004458530747375284</v>
      </c>
      <c r="M168" s="101">
        <v>0.16580598739708136</v>
      </c>
      <c r="N168" s="101">
        <v>-0.0015526279094943288</v>
      </c>
      <c r="O168" s="101">
        <v>-0.02748498407299628</v>
      </c>
      <c r="P168" s="101">
        <v>-0.0005101402764218136</v>
      </c>
      <c r="Q168" s="101">
        <v>0.0035145008597708125</v>
      </c>
      <c r="R168" s="101">
        <v>-0.00012485022007788324</v>
      </c>
      <c r="S168" s="101">
        <v>-0.00033376243923289716</v>
      </c>
      <c r="T168" s="101">
        <v>-3.632854612121216E-05</v>
      </c>
      <c r="U168" s="101">
        <v>8.253207774951359E-05</v>
      </c>
      <c r="V168" s="101">
        <v>-9.857684456877275E-06</v>
      </c>
      <c r="W168" s="101">
        <v>-1.995355997127394E-05</v>
      </c>
      <c r="X168" s="101">
        <v>67.5</v>
      </c>
    </row>
    <row r="169" spans="1:24" s="101" customFormat="1" ht="12.75" hidden="1">
      <c r="A169" s="101">
        <v>1859</v>
      </c>
      <c r="B169" s="101">
        <v>96.9800033569336</v>
      </c>
      <c r="C169" s="101">
        <v>114.4800033569336</v>
      </c>
      <c r="D169" s="101">
        <v>9.768312454223633</v>
      </c>
      <c r="E169" s="101">
        <v>10.07598876953125</v>
      </c>
      <c r="F169" s="101">
        <v>24.212872811836643</v>
      </c>
      <c r="G169" s="101" t="s">
        <v>58</v>
      </c>
      <c r="H169" s="101">
        <v>29.451421044456865</v>
      </c>
      <c r="I169" s="101">
        <v>58.93142440139046</v>
      </c>
      <c r="J169" s="101" t="s">
        <v>61</v>
      </c>
      <c r="K169" s="101">
        <v>0.7233588489011227</v>
      </c>
      <c r="L169" s="101">
        <v>-0.8196511617548552</v>
      </c>
      <c r="M169" s="101">
        <v>0.1693712105319075</v>
      </c>
      <c r="N169" s="101">
        <v>-0.15011466306794113</v>
      </c>
      <c r="O169" s="101">
        <v>0.029349800075777747</v>
      </c>
      <c r="P169" s="101">
        <v>-0.023508032928987493</v>
      </c>
      <c r="Q169" s="101">
        <v>0.00340637012222618</v>
      </c>
      <c r="R169" s="101">
        <v>-0.002307403159948579</v>
      </c>
      <c r="S169" s="101">
        <v>0.00040850400830224243</v>
      </c>
      <c r="T169" s="101">
        <v>-0.00034410529019661634</v>
      </c>
      <c r="U169" s="101">
        <v>6.817664065111411E-05</v>
      </c>
      <c r="V169" s="101">
        <v>-8.518898417145088E-05</v>
      </c>
      <c r="W169" s="101">
        <v>2.615461381849577E-05</v>
      </c>
      <c r="X169" s="101">
        <v>67.5</v>
      </c>
    </row>
    <row r="170" s="101" customFormat="1" ht="12.75" hidden="1">
      <c r="A170" s="101" t="s">
        <v>131</v>
      </c>
    </row>
    <row r="171" spans="1:24" s="101" customFormat="1" ht="12.75" hidden="1">
      <c r="A171" s="101">
        <v>1860</v>
      </c>
      <c r="B171" s="101">
        <v>126.1</v>
      </c>
      <c r="C171" s="101">
        <v>126.9</v>
      </c>
      <c r="D171" s="101">
        <v>9.024525733423527</v>
      </c>
      <c r="E171" s="101">
        <v>9.474999803578697</v>
      </c>
      <c r="F171" s="101">
        <v>22.403890809957932</v>
      </c>
      <c r="G171" s="101" t="s">
        <v>59</v>
      </c>
      <c r="H171" s="101">
        <v>0.49501207959949056</v>
      </c>
      <c r="I171" s="101">
        <v>59.09501207959948</v>
      </c>
      <c r="J171" s="101" t="s">
        <v>73</v>
      </c>
      <c r="K171" s="101">
        <v>0.992448292681234</v>
      </c>
      <c r="M171" s="101" t="s">
        <v>68</v>
      </c>
      <c r="N171" s="101">
        <v>0.5299240934060855</v>
      </c>
      <c r="X171" s="101">
        <v>67.5</v>
      </c>
    </row>
    <row r="172" spans="1:24" s="101" customFormat="1" ht="12.75" hidden="1">
      <c r="A172" s="101">
        <v>1858</v>
      </c>
      <c r="B172" s="101">
        <v>142.32000732421875</v>
      </c>
      <c r="C172" s="101">
        <v>155.6199951171875</v>
      </c>
      <c r="D172" s="101">
        <v>8.646540641784668</v>
      </c>
      <c r="E172" s="101">
        <v>8.97741413116455</v>
      </c>
      <c r="F172" s="101">
        <v>25.481812431021133</v>
      </c>
      <c r="G172" s="101" t="s">
        <v>56</v>
      </c>
      <c r="H172" s="101">
        <v>-4.62026483526742</v>
      </c>
      <c r="I172" s="101">
        <v>70.19974248895133</v>
      </c>
      <c r="J172" s="101" t="s">
        <v>62</v>
      </c>
      <c r="K172" s="101">
        <v>0.9565724943903599</v>
      </c>
      <c r="L172" s="101">
        <v>0.12965447180862613</v>
      </c>
      <c r="M172" s="101">
        <v>0.22645544968910636</v>
      </c>
      <c r="N172" s="101">
        <v>0.0883812205203006</v>
      </c>
      <c r="O172" s="101">
        <v>0.03841796576778046</v>
      </c>
      <c r="P172" s="101">
        <v>0.003719330924992255</v>
      </c>
      <c r="Q172" s="101">
        <v>0.004676276921278923</v>
      </c>
      <c r="R172" s="101">
        <v>0.0013603795029612556</v>
      </c>
      <c r="S172" s="101">
        <v>0.0005040388627688957</v>
      </c>
      <c r="T172" s="101">
        <v>5.473437217876694E-05</v>
      </c>
      <c r="U172" s="101">
        <v>0.00010227429538962296</v>
      </c>
      <c r="V172" s="101">
        <v>5.048631249442058E-05</v>
      </c>
      <c r="W172" s="101">
        <v>3.1433824790969906E-05</v>
      </c>
      <c r="X172" s="101">
        <v>67.5</v>
      </c>
    </row>
    <row r="173" spans="1:24" s="101" customFormat="1" ht="12.75" hidden="1">
      <c r="A173" s="101">
        <v>1857</v>
      </c>
      <c r="B173" s="101">
        <v>137.9600067138672</v>
      </c>
      <c r="C173" s="101">
        <v>180.86000061035156</v>
      </c>
      <c r="D173" s="101">
        <v>9.27723503112793</v>
      </c>
      <c r="E173" s="101">
        <v>8.961634635925293</v>
      </c>
      <c r="F173" s="101">
        <v>30.367778424545207</v>
      </c>
      <c r="G173" s="101" t="s">
        <v>57</v>
      </c>
      <c r="H173" s="101">
        <v>7.4983282884298745</v>
      </c>
      <c r="I173" s="101">
        <v>77.95833500229706</v>
      </c>
      <c r="J173" s="101" t="s">
        <v>60</v>
      </c>
      <c r="K173" s="101">
        <v>-0.2657891492818851</v>
      </c>
      <c r="L173" s="101">
        <v>-0.0007048711407555328</v>
      </c>
      <c r="M173" s="101">
        <v>0.0653905956841725</v>
      </c>
      <c r="N173" s="101">
        <v>-0.0009142251005466028</v>
      </c>
      <c r="O173" s="101">
        <v>-0.010275869217863618</v>
      </c>
      <c r="P173" s="101">
        <v>-8.069064688572777E-05</v>
      </c>
      <c r="Q173" s="101">
        <v>0.001467349968248587</v>
      </c>
      <c r="R173" s="101">
        <v>-7.35036868906767E-05</v>
      </c>
      <c r="S173" s="101">
        <v>-0.00010170027808977028</v>
      </c>
      <c r="T173" s="101">
        <v>-5.746213008985692E-06</v>
      </c>
      <c r="U173" s="101">
        <v>3.968464524891298E-05</v>
      </c>
      <c r="V173" s="101">
        <v>-5.80110233176745E-06</v>
      </c>
      <c r="W173" s="101">
        <v>-5.312140722003251E-06</v>
      </c>
      <c r="X173" s="101">
        <v>67.5</v>
      </c>
    </row>
    <row r="174" spans="1:24" s="101" customFormat="1" ht="12.75" hidden="1">
      <c r="A174" s="101">
        <v>1859</v>
      </c>
      <c r="B174" s="101">
        <v>137.05999755859375</v>
      </c>
      <c r="C174" s="101">
        <v>120.95999908447266</v>
      </c>
      <c r="D174" s="101">
        <v>9.480299949645996</v>
      </c>
      <c r="E174" s="101">
        <v>10.066825866699219</v>
      </c>
      <c r="F174" s="101">
        <v>35.351018765069284</v>
      </c>
      <c r="G174" s="101" t="s">
        <v>58</v>
      </c>
      <c r="H174" s="101">
        <v>19.24379950864794</v>
      </c>
      <c r="I174" s="101">
        <v>88.80379706724169</v>
      </c>
      <c r="J174" s="101" t="s">
        <v>61</v>
      </c>
      <c r="K174" s="101">
        <v>0.9189053624548106</v>
      </c>
      <c r="L174" s="101">
        <v>-0.1296525557659731</v>
      </c>
      <c r="M174" s="101">
        <v>0.2168089958695544</v>
      </c>
      <c r="N174" s="101">
        <v>-0.08837649197113187</v>
      </c>
      <c r="O174" s="101">
        <v>0.0370181928995962</v>
      </c>
      <c r="P174" s="101">
        <v>-0.003718455532759388</v>
      </c>
      <c r="Q174" s="101">
        <v>0.0044400957101358475</v>
      </c>
      <c r="R174" s="101">
        <v>-0.001358392285052661</v>
      </c>
      <c r="S174" s="101">
        <v>0.0004936721874055952</v>
      </c>
      <c r="T174" s="101">
        <v>-5.4431907314176855E-05</v>
      </c>
      <c r="U174" s="101">
        <v>9.426112893930233E-05</v>
      </c>
      <c r="V174" s="101">
        <v>-5.01519188169371E-05</v>
      </c>
      <c r="W174" s="101">
        <v>3.0981712379063705E-05</v>
      </c>
      <c r="X174" s="101">
        <v>67.5</v>
      </c>
    </row>
    <row r="175" s="101" customFormat="1" ht="12.75" hidden="1">
      <c r="A175" s="101" t="s">
        <v>137</v>
      </c>
    </row>
    <row r="176" spans="1:24" s="101" customFormat="1" ht="12.75" hidden="1">
      <c r="A176" s="101">
        <v>1860</v>
      </c>
      <c r="B176" s="101">
        <v>127.96</v>
      </c>
      <c r="C176" s="101">
        <v>130.96</v>
      </c>
      <c r="D176" s="101">
        <v>9.033439524981974</v>
      </c>
      <c r="E176" s="101">
        <v>9.482064060444129</v>
      </c>
      <c r="F176" s="101">
        <v>23.752899498983215</v>
      </c>
      <c r="G176" s="101" t="s">
        <v>59</v>
      </c>
      <c r="H176" s="101">
        <v>2.1363758093507386</v>
      </c>
      <c r="I176" s="101">
        <v>62.596375809350725</v>
      </c>
      <c r="J176" s="101" t="s">
        <v>73</v>
      </c>
      <c r="K176" s="101">
        <v>1.2264515696103353</v>
      </c>
      <c r="M176" s="101" t="s">
        <v>68</v>
      </c>
      <c r="N176" s="101">
        <v>0.678455005652991</v>
      </c>
      <c r="X176" s="101">
        <v>67.5</v>
      </c>
    </row>
    <row r="177" spans="1:24" s="101" customFormat="1" ht="12.75" hidden="1">
      <c r="A177" s="101">
        <v>1858</v>
      </c>
      <c r="B177" s="101">
        <v>150.10000610351562</v>
      </c>
      <c r="C177" s="101">
        <v>144.89999389648438</v>
      </c>
      <c r="D177" s="101">
        <v>8.627700805664062</v>
      </c>
      <c r="E177" s="101">
        <v>9.008088111877441</v>
      </c>
      <c r="F177" s="101">
        <v>27.700861583584597</v>
      </c>
      <c r="G177" s="101" t="s">
        <v>56</v>
      </c>
      <c r="H177" s="101">
        <v>-6.09539439565971</v>
      </c>
      <c r="I177" s="101">
        <v>76.50461170785591</v>
      </c>
      <c r="J177" s="101" t="s">
        <v>62</v>
      </c>
      <c r="K177" s="101">
        <v>1.031679640721509</v>
      </c>
      <c r="L177" s="101">
        <v>0.31393050693555596</v>
      </c>
      <c r="M177" s="101">
        <v>0.2442364325047846</v>
      </c>
      <c r="N177" s="101">
        <v>0.04539535149851797</v>
      </c>
      <c r="O177" s="101">
        <v>0.04143427670314162</v>
      </c>
      <c r="P177" s="101">
        <v>0.009005609503896714</v>
      </c>
      <c r="Q177" s="101">
        <v>0.005043497666054865</v>
      </c>
      <c r="R177" s="101">
        <v>0.000698731370183778</v>
      </c>
      <c r="S177" s="101">
        <v>0.0005436140344207525</v>
      </c>
      <c r="T177" s="101">
        <v>0.0001324995867845934</v>
      </c>
      <c r="U177" s="101">
        <v>0.00011031257823271283</v>
      </c>
      <c r="V177" s="101">
        <v>2.593964810628506E-05</v>
      </c>
      <c r="W177" s="101">
        <v>3.38990599985646E-05</v>
      </c>
      <c r="X177" s="101">
        <v>67.5</v>
      </c>
    </row>
    <row r="178" spans="1:24" s="101" customFormat="1" ht="12.75" hidden="1">
      <c r="A178" s="101">
        <v>1857</v>
      </c>
      <c r="B178" s="101">
        <v>153.67999267578125</v>
      </c>
      <c r="C178" s="101">
        <v>158.67999267578125</v>
      </c>
      <c r="D178" s="101">
        <v>9.003656387329102</v>
      </c>
      <c r="E178" s="101">
        <v>9.625100135803223</v>
      </c>
      <c r="F178" s="101">
        <v>30.913719229287754</v>
      </c>
      <c r="G178" s="101" t="s">
        <v>57</v>
      </c>
      <c r="H178" s="101">
        <v>-4.3548060668595525</v>
      </c>
      <c r="I178" s="101">
        <v>81.8251866089217</v>
      </c>
      <c r="J178" s="101" t="s">
        <v>60</v>
      </c>
      <c r="K178" s="101">
        <v>0.25355714222369036</v>
      </c>
      <c r="L178" s="101">
        <v>-0.0017078993258610629</v>
      </c>
      <c r="M178" s="101">
        <v>-0.05733149930036194</v>
      </c>
      <c r="N178" s="101">
        <v>-0.0004694242072993873</v>
      </c>
      <c r="O178" s="101">
        <v>0.01061595039084785</v>
      </c>
      <c r="P178" s="101">
        <v>-0.0001955081389546951</v>
      </c>
      <c r="Q178" s="101">
        <v>-0.0010548222623937855</v>
      </c>
      <c r="R178" s="101">
        <v>-3.7744618690475116E-05</v>
      </c>
      <c r="S178" s="101">
        <v>0.00017444244248949816</v>
      </c>
      <c r="T178" s="101">
        <v>-1.3925465776805476E-05</v>
      </c>
      <c r="U178" s="101">
        <v>-1.4440743026136768E-05</v>
      </c>
      <c r="V178" s="101">
        <v>-2.975158170208832E-06</v>
      </c>
      <c r="W178" s="101">
        <v>1.1937203423053241E-05</v>
      </c>
      <c r="X178" s="101">
        <v>67.5</v>
      </c>
    </row>
    <row r="179" spans="1:24" s="101" customFormat="1" ht="12.75" hidden="1">
      <c r="A179" s="101">
        <v>1859</v>
      </c>
      <c r="B179" s="101">
        <v>118.80000305175781</v>
      </c>
      <c r="C179" s="101">
        <v>125.5999984741211</v>
      </c>
      <c r="D179" s="101">
        <v>9.611543655395508</v>
      </c>
      <c r="E179" s="101">
        <v>10.103072166442871</v>
      </c>
      <c r="F179" s="101">
        <v>28.77007077127163</v>
      </c>
      <c r="G179" s="101" t="s">
        <v>58</v>
      </c>
      <c r="H179" s="101">
        <v>19.93055519819312</v>
      </c>
      <c r="I179" s="101">
        <v>71.23055824995093</v>
      </c>
      <c r="J179" s="101" t="s">
        <v>61</v>
      </c>
      <c r="K179" s="101">
        <v>1.000035827711496</v>
      </c>
      <c r="L179" s="101">
        <v>-0.3139258610957496</v>
      </c>
      <c r="M179" s="101">
        <v>0.23741216091564646</v>
      </c>
      <c r="N179" s="101">
        <v>-0.04539292432293384</v>
      </c>
      <c r="O179" s="101">
        <v>0.040051228235992484</v>
      </c>
      <c r="P179" s="101">
        <v>-0.00900348705248568</v>
      </c>
      <c r="Q179" s="101">
        <v>0.004931958911250106</v>
      </c>
      <c r="R179" s="101">
        <v>-0.00069771116619903</v>
      </c>
      <c r="S179" s="101">
        <v>0.0005148650820142158</v>
      </c>
      <c r="T179" s="101">
        <v>-0.00013176578425747336</v>
      </c>
      <c r="U179" s="101">
        <v>0.00010936329300638982</v>
      </c>
      <c r="V179" s="101">
        <v>-2.5768464792069742E-05</v>
      </c>
      <c r="W179" s="101">
        <v>3.172773933363246E-05</v>
      </c>
      <c r="X179" s="101">
        <v>67.5</v>
      </c>
    </row>
    <row r="180" s="101" customFormat="1" ht="12.75" hidden="1">
      <c r="A180" s="101" t="s">
        <v>143</v>
      </c>
    </row>
    <row r="181" spans="1:24" s="101" customFormat="1" ht="12.75" hidden="1">
      <c r="A181" s="101">
        <v>1860</v>
      </c>
      <c r="B181" s="101">
        <v>128.28</v>
      </c>
      <c r="C181" s="101">
        <v>141.08</v>
      </c>
      <c r="D181" s="101">
        <v>9.055148607535418</v>
      </c>
      <c r="E181" s="101">
        <v>9.301484021082729</v>
      </c>
      <c r="F181" s="101">
        <v>21.37145092922482</v>
      </c>
      <c r="G181" s="101" t="s">
        <v>59</v>
      </c>
      <c r="H181" s="101">
        <v>-4.59376089134534</v>
      </c>
      <c r="I181" s="101">
        <v>56.18623910865466</v>
      </c>
      <c r="J181" s="101" t="s">
        <v>73</v>
      </c>
      <c r="K181" s="101">
        <v>2.286528745149108</v>
      </c>
      <c r="M181" s="101" t="s">
        <v>68</v>
      </c>
      <c r="N181" s="101">
        <v>1.3826683682825052</v>
      </c>
      <c r="X181" s="101">
        <v>67.5</v>
      </c>
    </row>
    <row r="182" spans="1:24" s="101" customFormat="1" ht="12.75" hidden="1">
      <c r="A182" s="101">
        <v>1858</v>
      </c>
      <c r="B182" s="101">
        <v>153.16000366210938</v>
      </c>
      <c r="C182" s="101">
        <v>161.05999755859375</v>
      </c>
      <c r="D182" s="101">
        <v>8.690004348754883</v>
      </c>
      <c r="E182" s="101">
        <v>8.821008682250977</v>
      </c>
      <c r="F182" s="101">
        <v>30.027452308812904</v>
      </c>
      <c r="G182" s="101" t="s">
        <v>56</v>
      </c>
      <c r="H182" s="101">
        <v>-3.313782445754711</v>
      </c>
      <c r="I182" s="101">
        <v>82.34622121635466</v>
      </c>
      <c r="J182" s="101" t="s">
        <v>62</v>
      </c>
      <c r="K182" s="101">
        <v>1.3144520548621352</v>
      </c>
      <c r="L182" s="101">
        <v>0.6725015985333259</v>
      </c>
      <c r="M182" s="101">
        <v>0.3111786800912745</v>
      </c>
      <c r="N182" s="101">
        <v>0.08032123836581943</v>
      </c>
      <c r="O182" s="101">
        <v>0.05279098635007518</v>
      </c>
      <c r="P182" s="101">
        <v>0.019291866169739116</v>
      </c>
      <c r="Q182" s="101">
        <v>0.006425842969545802</v>
      </c>
      <c r="R182" s="101">
        <v>0.0012363301169508072</v>
      </c>
      <c r="S182" s="101">
        <v>0.0006926002240252111</v>
      </c>
      <c r="T182" s="101">
        <v>0.00028386679449998465</v>
      </c>
      <c r="U182" s="101">
        <v>0.00014055251005538137</v>
      </c>
      <c r="V182" s="101">
        <v>4.589103538602987E-05</v>
      </c>
      <c r="W182" s="101">
        <v>4.319025088932279E-05</v>
      </c>
      <c r="X182" s="101">
        <v>67.5</v>
      </c>
    </row>
    <row r="183" spans="1:24" s="101" customFormat="1" ht="12.75" hidden="1">
      <c r="A183" s="101">
        <v>1857</v>
      </c>
      <c r="B183" s="101">
        <v>166.22000122070312</v>
      </c>
      <c r="C183" s="101">
        <v>173.1199951171875</v>
      </c>
      <c r="D183" s="101">
        <v>8.776079177856445</v>
      </c>
      <c r="E183" s="101">
        <v>10.216939926147461</v>
      </c>
      <c r="F183" s="101">
        <v>35.47936551316314</v>
      </c>
      <c r="G183" s="101" t="s">
        <v>57</v>
      </c>
      <c r="H183" s="101">
        <v>-2.324130165422332</v>
      </c>
      <c r="I183" s="101">
        <v>96.3958710552808</v>
      </c>
      <c r="J183" s="101" t="s">
        <v>60</v>
      </c>
      <c r="K183" s="101">
        <v>-0.08219123246030595</v>
      </c>
      <c r="L183" s="101">
        <v>-0.0036586647584877998</v>
      </c>
      <c r="M183" s="101">
        <v>0.022986329618007728</v>
      </c>
      <c r="N183" s="101">
        <v>-0.0008306788801611502</v>
      </c>
      <c r="O183" s="101">
        <v>-0.0027323319033738967</v>
      </c>
      <c r="P183" s="101">
        <v>-0.0004186822401149351</v>
      </c>
      <c r="Q183" s="101">
        <v>0.000642679365052853</v>
      </c>
      <c r="R183" s="101">
        <v>-6.680165287161799E-05</v>
      </c>
      <c r="S183" s="101">
        <v>1.0938219669439759E-05</v>
      </c>
      <c r="T183" s="101">
        <v>-2.9816160726805482E-05</v>
      </c>
      <c r="U183" s="101">
        <v>2.510664907085199E-05</v>
      </c>
      <c r="V183" s="101">
        <v>-5.271046569893543E-06</v>
      </c>
      <c r="W183" s="101">
        <v>2.114955740942069E-06</v>
      </c>
      <c r="X183" s="101">
        <v>67.5</v>
      </c>
    </row>
    <row r="184" spans="1:24" s="101" customFormat="1" ht="12.75" hidden="1">
      <c r="A184" s="101">
        <v>1859</v>
      </c>
      <c r="B184" s="101">
        <v>115.77999877929688</v>
      </c>
      <c r="C184" s="101">
        <v>115.58000183105469</v>
      </c>
      <c r="D184" s="101">
        <v>9.64684772491455</v>
      </c>
      <c r="E184" s="101">
        <v>9.653825759887695</v>
      </c>
      <c r="F184" s="101">
        <v>32.05615125639566</v>
      </c>
      <c r="G184" s="101" t="s">
        <v>58</v>
      </c>
      <c r="H184" s="101">
        <v>30.785933673682422</v>
      </c>
      <c r="I184" s="101">
        <v>79.0659324529793</v>
      </c>
      <c r="J184" s="101" t="s">
        <v>61</v>
      </c>
      <c r="K184" s="101">
        <v>1.311879874774343</v>
      </c>
      <c r="L184" s="101">
        <v>-0.6724916461950019</v>
      </c>
      <c r="M184" s="101">
        <v>0.3103285349336088</v>
      </c>
      <c r="N184" s="101">
        <v>-0.08031694282787934</v>
      </c>
      <c r="O184" s="101">
        <v>0.052720229534625795</v>
      </c>
      <c r="P184" s="101">
        <v>-0.01928732240340626</v>
      </c>
      <c r="Q184" s="101">
        <v>0.006393623472100658</v>
      </c>
      <c r="R184" s="101">
        <v>-0.0012345240772270165</v>
      </c>
      <c r="S184" s="101">
        <v>0.0006925138451108654</v>
      </c>
      <c r="T184" s="101">
        <v>-0.00028229657025761014</v>
      </c>
      <c r="U184" s="101">
        <v>0.00013829195296654527</v>
      </c>
      <c r="V184" s="101">
        <v>-4.5587313990405923E-05</v>
      </c>
      <c r="W184" s="101">
        <v>4.313843685272456E-05</v>
      </c>
      <c r="X184" s="101">
        <v>67.5</v>
      </c>
    </row>
    <row r="185" s="101" customFormat="1" ht="12.75" hidden="1">
      <c r="A185" s="101" t="s">
        <v>149</v>
      </c>
    </row>
    <row r="186" spans="1:24" s="101" customFormat="1" ht="12.75" hidden="1">
      <c r="A186" s="101">
        <v>1860</v>
      </c>
      <c r="B186" s="101">
        <v>140.72</v>
      </c>
      <c r="C186" s="101">
        <v>153.92</v>
      </c>
      <c r="D186" s="101">
        <v>8.668015587319827</v>
      </c>
      <c r="E186" s="101">
        <v>9.007128084219516</v>
      </c>
      <c r="F186" s="101">
        <v>22.840010977801064</v>
      </c>
      <c r="G186" s="101" t="s">
        <v>59</v>
      </c>
      <c r="H186" s="101">
        <v>-10.458250116554979</v>
      </c>
      <c r="I186" s="101">
        <v>62.76174988344502</v>
      </c>
      <c r="J186" s="101" t="s">
        <v>73</v>
      </c>
      <c r="K186" s="101">
        <v>1.7272950113493584</v>
      </c>
      <c r="M186" s="101" t="s">
        <v>68</v>
      </c>
      <c r="N186" s="101">
        <v>1.0503876899000755</v>
      </c>
      <c r="X186" s="101">
        <v>67.5</v>
      </c>
    </row>
    <row r="187" spans="1:24" s="101" customFormat="1" ht="12.75" hidden="1">
      <c r="A187" s="101">
        <v>1858</v>
      </c>
      <c r="B187" s="101">
        <v>150.86000061035156</v>
      </c>
      <c r="C187" s="101">
        <v>159.86000061035156</v>
      </c>
      <c r="D187" s="101">
        <v>8.86369514465332</v>
      </c>
      <c r="E187" s="101">
        <v>8.901460647583008</v>
      </c>
      <c r="F187" s="101">
        <v>31.828208541861567</v>
      </c>
      <c r="G187" s="101" t="s">
        <v>56</v>
      </c>
      <c r="H187" s="101">
        <v>2.2058850656402598</v>
      </c>
      <c r="I187" s="101">
        <v>85.56588567599182</v>
      </c>
      <c r="J187" s="101" t="s">
        <v>62</v>
      </c>
      <c r="K187" s="101">
        <v>1.1406447183532042</v>
      </c>
      <c r="L187" s="101">
        <v>0.5841278875938694</v>
      </c>
      <c r="M187" s="101">
        <v>0.2700317597831728</v>
      </c>
      <c r="N187" s="101">
        <v>0.09843211674978733</v>
      </c>
      <c r="O187" s="101">
        <v>0.045810450939167364</v>
      </c>
      <c r="P187" s="101">
        <v>0.01675674022389041</v>
      </c>
      <c r="Q187" s="101">
        <v>0.00557612074675264</v>
      </c>
      <c r="R187" s="101">
        <v>0.0015151043942221581</v>
      </c>
      <c r="S187" s="101">
        <v>0.0006010069914157145</v>
      </c>
      <c r="T187" s="101">
        <v>0.00024658801024271066</v>
      </c>
      <c r="U187" s="101">
        <v>0.00012196181010246418</v>
      </c>
      <c r="V187" s="101">
        <v>5.6227396403459376E-05</v>
      </c>
      <c r="W187" s="101">
        <v>3.747850583850902E-05</v>
      </c>
      <c r="X187" s="101">
        <v>67.5</v>
      </c>
    </row>
    <row r="188" spans="1:24" s="101" customFormat="1" ht="12.75" hidden="1">
      <c r="A188" s="101">
        <v>1857</v>
      </c>
      <c r="B188" s="101">
        <v>147.5800018310547</v>
      </c>
      <c r="C188" s="101">
        <v>171.27999877929688</v>
      </c>
      <c r="D188" s="101">
        <v>8.497969627380371</v>
      </c>
      <c r="E188" s="101">
        <v>9.97917652130127</v>
      </c>
      <c r="F188" s="101">
        <v>31.457677088454254</v>
      </c>
      <c r="G188" s="101" t="s">
        <v>57</v>
      </c>
      <c r="H188" s="101">
        <v>8.117230567595186</v>
      </c>
      <c r="I188" s="101">
        <v>88.19723239864987</v>
      </c>
      <c r="J188" s="101" t="s">
        <v>60</v>
      </c>
      <c r="K188" s="101">
        <v>-0.7109869250638703</v>
      </c>
      <c r="L188" s="101">
        <v>-0.003177602954637709</v>
      </c>
      <c r="M188" s="101">
        <v>0.17070571441052082</v>
      </c>
      <c r="N188" s="101">
        <v>-0.0010181844250150569</v>
      </c>
      <c r="O188" s="101">
        <v>-0.028166302241357223</v>
      </c>
      <c r="P188" s="101">
        <v>-0.000363540849433302</v>
      </c>
      <c r="Q188" s="101">
        <v>0.003637238678463429</v>
      </c>
      <c r="R188" s="101">
        <v>-8.188049257857286E-05</v>
      </c>
      <c r="S188" s="101">
        <v>-0.0003366789930444332</v>
      </c>
      <c r="T188" s="101">
        <v>-2.5884941026234703E-05</v>
      </c>
      <c r="U188" s="101">
        <v>8.663010132880773E-05</v>
      </c>
      <c r="V188" s="101">
        <v>-6.46681894425937E-06</v>
      </c>
      <c r="W188" s="101">
        <v>-1.994961079436325E-05</v>
      </c>
      <c r="X188" s="101">
        <v>67.5</v>
      </c>
    </row>
    <row r="189" spans="1:24" s="101" customFormat="1" ht="12.75" hidden="1">
      <c r="A189" s="101">
        <v>1859</v>
      </c>
      <c r="B189" s="101">
        <v>125.0999984741211</v>
      </c>
      <c r="C189" s="101">
        <v>112.5999984741211</v>
      </c>
      <c r="D189" s="101">
        <v>9.4232177734375</v>
      </c>
      <c r="E189" s="101">
        <v>9.780322074890137</v>
      </c>
      <c r="F189" s="101">
        <v>32.82810167264182</v>
      </c>
      <c r="G189" s="101" t="s">
        <v>58</v>
      </c>
      <c r="H189" s="101">
        <v>25.323967167067494</v>
      </c>
      <c r="I189" s="101">
        <v>82.92396564118859</v>
      </c>
      <c r="J189" s="101" t="s">
        <v>61</v>
      </c>
      <c r="K189" s="101">
        <v>0.8919461675994147</v>
      </c>
      <c r="L189" s="101">
        <v>-0.5841192445933782</v>
      </c>
      <c r="M189" s="101">
        <v>0.2092288468619727</v>
      </c>
      <c r="N189" s="101">
        <v>-0.09842685054557226</v>
      </c>
      <c r="O189" s="101">
        <v>0.0361283383689089</v>
      </c>
      <c r="P189" s="101">
        <v>-0.016752796213818758</v>
      </c>
      <c r="Q189" s="101">
        <v>0.00422653727988466</v>
      </c>
      <c r="R189" s="101">
        <v>-0.0015128902505887143</v>
      </c>
      <c r="S189" s="101">
        <v>0.0004978520456653313</v>
      </c>
      <c r="T189" s="101">
        <v>-0.00024522564430240067</v>
      </c>
      <c r="U189" s="101">
        <v>8.584817218339617E-05</v>
      </c>
      <c r="V189" s="101">
        <v>-5.5854277893944026E-05</v>
      </c>
      <c r="W189" s="101">
        <v>3.172777062827737E-05</v>
      </c>
      <c r="X189" s="101">
        <v>67.5</v>
      </c>
    </row>
    <row r="190" spans="1:14" s="101" customFormat="1" ht="12.75">
      <c r="A190" s="101" t="s">
        <v>155</v>
      </c>
      <c r="E190" s="99" t="s">
        <v>106</v>
      </c>
      <c r="F190" s="102">
        <f>MIN(F161:F189)</f>
        <v>21.37145092922482</v>
      </c>
      <c r="G190" s="102"/>
      <c r="H190" s="102"/>
      <c r="I190" s="115"/>
      <c r="J190" s="115" t="s">
        <v>158</v>
      </c>
      <c r="K190" s="102">
        <f>AVERAGE(K188,K183,K178,K173,K168,K163)</f>
        <v>-0.37079274738862394</v>
      </c>
      <c r="L190" s="102">
        <f>AVERAGE(L188,L183,L178,L173,L168,L163)</f>
        <v>-0.0031267122700340943</v>
      </c>
      <c r="M190" s="115" t="s">
        <v>108</v>
      </c>
      <c r="N190" s="102" t="e">
        <f>Mittelwert(K186,K181,K176,K171,K166,K161)</f>
        <v>#NAME?</v>
      </c>
    </row>
    <row r="191" spans="5:14" s="101" customFormat="1" ht="12.75">
      <c r="E191" s="99" t="s">
        <v>107</v>
      </c>
      <c r="F191" s="102">
        <f>MAX(F161:F189)</f>
        <v>40.303194034390984</v>
      </c>
      <c r="G191" s="102"/>
      <c r="H191" s="102"/>
      <c r="I191" s="115"/>
      <c r="J191" s="115" t="s">
        <v>159</v>
      </c>
      <c r="K191" s="102">
        <f>AVERAGE(K189,K184,K179,K174,K169,K164)</f>
        <v>0.9206025786074576</v>
      </c>
      <c r="L191" s="102">
        <f>AVERAGE(L189,L184,L179,L174,L169,L164)</f>
        <v>-0.5747716544917228</v>
      </c>
      <c r="M191" s="102"/>
      <c r="N191" s="102"/>
    </row>
    <row r="192" spans="5:14" s="101" customFormat="1" ht="12.75">
      <c r="E192" s="99"/>
      <c r="F192" s="102"/>
      <c r="G192" s="102"/>
      <c r="H192" s="102"/>
      <c r="I192" s="102"/>
      <c r="J192" s="115" t="s">
        <v>112</v>
      </c>
      <c r="K192" s="102">
        <f>ABS(K190/$G$33)</f>
        <v>0.23174546711788996</v>
      </c>
      <c r="L192" s="102">
        <f>ABS(L190/$H$33)</f>
        <v>0.008685311861205818</v>
      </c>
      <c r="M192" s="115" t="s">
        <v>111</v>
      </c>
      <c r="N192" s="102">
        <f>K192+L192+L193+K193</f>
        <v>1.1227327099724782</v>
      </c>
    </row>
    <row r="193" spans="5:14" s="101" customFormat="1" ht="12.75">
      <c r="E193" s="99"/>
      <c r="F193" s="102"/>
      <c r="G193" s="102"/>
      <c r="H193" s="102"/>
      <c r="I193" s="102"/>
      <c r="J193" s="102"/>
      <c r="K193" s="102">
        <f>ABS(K191/$G$34)</f>
        <v>0.5230696469360555</v>
      </c>
      <c r="L193" s="102">
        <f>ABS(L191/$H$34)</f>
        <v>0.35923228405732677</v>
      </c>
      <c r="M193" s="102"/>
      <c r="N193" s="102"/>
    </row>
    <row r="194" s="101" customFormat="1" ht="12.75"/>
    <row r="195" s="101" customFormat="1" ht="12.75" hidden="1">
      <c r="A195" s="101" t="s">
        <v>120</v>
      </c>
    </row>
    <row r="196" spans="1:24" s="101" customFormat="1" ht="12.75" hidden="1">
      <c r="A196" s="101">
        <v>1860</v>
      </c>
      <c r="B196" s="101">
        <v>161.98</v>
      </c>
      <c r="C196" s="101">
        <v>181.08</v>
      </c>
      <c r="D196" s="101">
        <v>8.679578945508828</v>
      </c>
      <c r="E196" s="101">
        <v>9.332638271507614</v>
      </c>
      <c r="F196" s="101">
        <v>36.57660457813669</v>
      </c>
      <c r="G196" s="101" t="s">
        <v>59</v>
      </c>
      <c r="H196" s="101">
        <v>5.98403484375109</v>
      </c>
      <c r="I196" s="101">
        <v>100.46403484375108</v>
      </c>
      <c r="J196" s="101" t="s">
        <v>73</v>
      </c>
      <c r="K196" s="101">
        <v>2.6730464895284927</v>
      </c>
      <c r="M196" s="101" t="s">
        <v>68</v>
      </c>
      <c r="N196" s="101">
        <v>1.6391657401178004</v>
      </c>
      <c r="X196" s="101">
        <v>67.5</v>
      </c>
    </row>
    <row r="197" spans="1:24" s="101" customFormat="1" ht="12.75" hidden="1">
      <c r="A197" s="101">
        <v>1857</v>
      </c>
      <c r="B197" s="101">
        <v>164.89999389648438</v>
      </c>
      <c r="C197" s="101">
        <v>201.60000610351562</v>
      </c>
      <c r="D197" s="101">
        <v>8.593681335449219</v>
      </c>
      <c r="E197" s="101">
        <v>8.9937162399292</v>
      </c>
      <c r="F197" s="101">
        <v>39.57614430761779</v>
      </c>
      <c r="G197" s="101" t="s">
        <v>56</v>
      </c>
      <c r="H197" s="101">
        <v>12.402780262492627</v>
      </c>
      <c r="I197" s="101">
        <v>109.802774158977</v>
      </c>
      <c r="J197" s="101" t="s">
        <v>62</v>
      </c>
      <c r="K197" s="101">
        <v>1.4072473572181634</v>
      </c>
      <c r="L197" s="101">
        <v>0.7513453444407988</v>
      </c>
      <c r="M197" s="101">
        <v>0.3331476432485498</v>
      </c>
      <c r="N197" s="101">
        <v>0.11612148318442657</v>
      </c>
      <c r="O197" s="101">
        <v>0.056517499538143876</v>
      </c>
      <c r="P197" s="101">
        <v>0.021553558672589818</v>
      </c>
      <c r="Q197" s="101">
        <v>0.006879642822803899</v>
      </c>
      <c r="R197" s="101">
        <v>0.0017874065608013258</v>
      </c>
      <c r="S197" s="101">
        <v>0.0007414692623672532</v>
      </c>
      <c r="T197" s="101">
        <v>0.0003171032011875646</v>
      </c>
      <c r="U197" s="101">
        <v>0.0001504695241132475</v>
      </c>
      <c r="V197" s="101">
        <v>6.63122764482994E-05</v>
      </c>
      <c r="W197" s="101">
        <v>4.6222591836036056E-05</v>
      </c>
      <c r="X197" s="101">
        <v>67.5</v>
      </c>
    </row>
    <row r="198" spans="1:24" s="101" customFormat="1" ht="12.75" hidden="1">
      <c r="A198" s="101">
        <v>1859</v>
      </c>
      <c r="B198" s="101">
        <v>138.33999633789062</v>
      </c>
      <c r="C198" s="101">
        <v>125.33999633789062</v>
      </c>
      <c r="D198" s="101">
        <v>9.612812042236328</v>
      </c>
      <c r="E198" s="101">
        <v>9.728771209716797</v>
      </c>
      <c r="F198" s="101">
        <v>39.928265014369636</v>
      </c>
      <c r="G198" s="101" t="s">
        <v>57</v>
      </c>
      <c r="H198" s="101">
        <v>28.084764790059424</v>
      </c>
      <c r="I198" s="101">
        <v>98.92476112795005</v>
      </c>
      <c r="J198" s="101" t="s">
        <v>60</v>
      </c>
      <c r="K198" s="101">
        <v>-0.8543971918837149</v>
      </c>
      <c r="L198" s="101">
        <v>0.004089498051813948</v>
      </c>
      <c r="M198" s="101">
        <v>0.19924566256133558</v>
      </c>
      <c r="N198" s="101">
        <v>-0.001201288484334647</v>
      </c>
      <c r="O198" s="101">
        <v>-0.0347966289410483</v>
      </c>
      <c r="P198" s="101">
        <v>0.0004679748188939965</v>
      </c>
      <c r="Q198" s="101">
        <v>0.003968325753616668</v>
      </c>
      <c r="R198" s="101">
        <v>-9.655827248568963E-05</v>
      </c>
      <c r="S198" s="101">
        <v>-0.0004948932594848087</v>
      </c>
      <c r="T198" s="101">
        <v>3.332515532527772E-05</v>
      </c>
      <c r="U198" s="101">
        <v>7.674040989241558E-05</v>
      </c>
      <c r="V198" s="101">
        <v>-7.62654539380227E-06</v>
      </c>
      <c r="W198" s="101">
        <v>-3.1975674994569954E-05</v>
      </c>
      <c r="X198" s="101">
        <v>67.5</v>
      </c>
    </row>
    <row r="199" spans="1:24" s="101" customFormat="1" ht="12.75" hidden="1">
      <c r="A199" s="101">
        <v>1858</v>
      </c>
      <c r="B199" s="101">
        <v>169.05999755859375</v>
      </c>
      <c r="C199" s="101">
        <v>170.66000366210938</v>
      </c>
      <c r="D199" s="101">
        <v>8.573397636413574</v>
      </c>
      <c r="E199" s="101">
        <v>8.976530075073242</v>
      </c>
      <c r="F199" s="101">
        <v>30.48842509759263</v>
      </c>
      <c r="G199" s="101" t="s">
        <v>58</v>
      </c>
      <c r="H199" s="101">
        <v>-16.755893822014215</v>
      </c>
      <c r="I199" s="101">
        <v>84.80410373657953</v>
      </c>
      <c r="J199" s="101" t="s">
        <v>61</v>
      </c>
      <c r="K199" s="101">
        <v>-1.1181907542538203</v>
      </c>
      <c r="L199" s="101">
        <v>0.7513342149926002</v>
      </c>
      <c r="M199" s="101">
        <v>-0.26699909766244045</v>
      </c>
      <c r="N199" s="101">
        <v>-0.11611526929275265</v>
      </c>
      <c r="O199" s="101">
        <v>-0.0445356303243043</v>
      </c>
      <c r="P199" s="101">
        <v>0.02154847769615415</v>
      </c>
      <c r="Q199" s="101">
        <v>-0.005619775447697168</v>
      </c>
      <c r="R199" s="101">
        <v>-0.0017847965468394998</v>
      </c>
      <c r="S199" s="101">
        <v>-0.0005521388672715772</v>
      </c>
      <c r="T199" s="101">
        <v>0.0003153472280295915</v>
      </c>
      <c r="U199" s="101">
        <v>-0.00012942946796000985</v>
      </c>
      <c r="V199" s="101">
        <v>-6.5872253742467E-05</v>
      </c>
      <c r="W199" s="101">
        <v>-3.337789994416098E-05</v>
      </c>
      <c r="X199" s="101">
        <v>67.5</v>
      </c>
    </row>
    <row r="200" s="101" customFormat="1" ht="12.75" hidden="1">
      <c r="A200" s="101" t="s">
        <v>126</v>
      </c>
    </row>
    <row r="201" spans="1:24" s="101" customFormat="1" ht="12.75" hidden="1">
      <c r="A201" s="101">
        <v>1860</v>
      </c>
      <c r="B201" s="101">
        <v>142.72</v>
      </c>
      <c r="C201" s="101">
        <v>154.62</v>
      </c>
      <c r="D201" s="101">
        <v>8.787320894097281</v>
      </c>
      <c r="E201" s="101">
        <v>9.146353735031187</v>
      </c>
      <c r="F201" s="101">
        <v>31.5593596760595</v>
      </c>
      <c r="G201" s="101" t="s">
        <v>59</v>
      </c>
      <c r="H201" s="101">
        <v>10.331293651707824</v>
      </c>
      <c r="I201" s="101">
        <v>85.55129365170782</v>
      </c>
      <c r="J201" s="101" t="s">
        <v>73</v>
      </c>
      <c r="K201" s="101">
        <v>1.4637199482673202</v>
      </c>
      <c r="M201" s="101" t="s">
        <v>68</v>
      </c>
      <c r="N201" s="101">
        <v>1.0594017066034955</v>
      </c>
      <c r="X201" s="101">
        <v>67.5</v>
      </c>
    </row>
    <row r="202" spans="1:24" s="101" customFormat="1" ht="12.75" hidden="1">
      <c r="A202" s="101">
        <v>1857</v>
      </c>
      <c r="B202" s="101">
        <v>148.1199951171875</v>
      </c>
      <c r="C202" s="101">
        <v>162.52000427246094</v>
      </c>
      <c r="D202" s="101">
        <v>8.69051742553711</v>
      </c>
      <c r="E202" s="101">
        <v>8.803720474243164</v>
      </c>
      <c r="F202" s="101">
        <v>31.36898974659929</v>
      </c>
      <c r="G202" s="101" t="s">
        <v>56</v>
      </c>
      <c r="H202" s="101">
        <v>5.381939777026574</v>
      </c>
      <c r="I202" s="101">
        <v>86.00193489421407</v>
      </c>
      <c r="J202" s="101" t="s">
        <v>62</v>
      </c>
      <c r="K202" s="101">
        <v>0.8681678671083265</v>
      </c>
      <c r="L202" s="101">
        <v>0.802060093633408</v>
      </c>
      <c r="M202" s="101">
        <v>0.20552778827569038</v>
      </c>
      <c r="N202" s="101">
        <v>0.15064395603009367</v>
      </c>
      <c r="O202" s="101">
        <v>0.03486711795322828</v>
      </c>
      <c r="P202" s="101">
        <v>0.023008450428083627</v>
      </c>
      <c r="Q202" s="101">
        <v>0.004244256782421406</v>
      </c>
      <c r="R202" s="101">
        <v>0.0023187688240015308</v>
      </c>
      <c r="S202" s="101">
        <v>0.00045739836972668994</v>
      </c>
      <c r="T202" s="101">
        <v>0.00033851849601408484</v>
      </c>
      <c r="U202" s="101">
        <v>9.281268729640724E-05</v>
      </c>
      <c r="V202" s="101">
        <v>8.603470442342731E-05</v>
      </c>
      <c r="W202" s="101">
        <v>2.850627795340209E-05</v>
      </c>
      <c r="X202" s="101">
        <v>67.5</v>
      </c>
    </row>
    <row r="203" spans="1:24" s="101" customFormat="1" ht="12.75" hidden="1">
      <c r="A203" s="101">
        <v>1859</v>
      </c>
      <c r="B203" s="101">
        <v>96.9800033569336</v>
      </c>
      <c r="C203" s="101">
        <v>114.4800033569336</v>
      </c>
      <c r="D203" s="101">
        <v>9.768312454223633</v>
      </c>
      <c r="E203" s="101">
        <v>10.07598876953125</v>
      </c>
      <c r="F203" s="101">
        <v>24.212872811836643</v>
      </c>
      <c r="G203" s="101" t="s">
        <v>57</v>
      </c>
      <c r="H203" s="101">
        <v>29.451421044456865</v>
      </c>
      <c r="I203" s="101">
        <v>58.93142440139046</v>
      </c>
      <c r="J203" s="101" t="s">
        <v>60</v>
      </c>
      <c r="K203" s="101">
        <v>-0.7371897798814321</v>
      </c>
      <c r="L203" s="101">
        <v>0.004365594070215341</v>
      </c>
      <c r="M203" s="101">
        <v>0.1732751752704495</v>
      </c>
      <c r="N203" s="101">
        <v>-0.0015583915786505187</v>
      </c>
      <c r="O203" s="101">
        <v>-0.029803934538738797</v>
      </c>
      <c r="P203" s="101">
        <v>0.0004995045741012561</v>
      </c>
      <c r="Q203" s="101">
        <v>0.003517019557452846</v>
      </c>
      <c r="R203" s="101">
        <v>-0.00012526395385857998</v>
      </c>
      <c r="S203" s="101">
        <v>-0.0004061087339890933</v>
      </c>
      <c r="T203" s="101">
        <v>3.556901019312194E-05</v>
      </c>
      <c r="U203" s="101">
        <v>7.252265766119386E-05</v>
      </c>
      <c r="V203" s="101">
        <v>-9.889553332402436E-06</v>
      </c>
      <c r="W203" s="101">
        <v>-2.5732945245309316E-05</v>
      </c>
      <c r="X203" s="101">
        <v>67.5</v>
      </c>
    </row>
    <row r="204" spans="1:24" s="101" customFormat="1" ht="12.75" hidden="1">
      <c r="A204" s="101">
        <v>1858</v>
      </c>
      <c r="B204" s="101">
        <v>133.47999572753906</v>
      </c>
      <c r="C204" s="101">
        <v>161.0800018310547</v>
      </c>
      <c r="D204" s="101">
        <v>9.103782653808594</v>
      </c>
      <c r="E204" s="101">
        <v>9.037330627441406</v>
      </c>
      <c r="F204" s="101">
        <v>22.697025016903208</v>
      </c>
      <c r="G204" s="101" t="s">
        <v>58</v>
      </c>
      <c r="H204" s="101">
        <v>-6.614589313050516</v>
      </c>
      <c r="I204" s="101">
        <v>59.36540641448855</v>
      </c>
      <c r="J204" s="101" t="s">
        <v>61</v>
      </c>
      <c r="K204" s="101">
        <v>-0.4585484422804057</v>
      </c>
      <c r="L204" s="101">
        <v>0.8020482126329098</v>
      </c>
      <c r="M204" s="101">
        <v>-0.11053228211021436</v>
      </c>
      <c r="N204" s="101">
        <v>-0.15063589513819203</v>
      </c>
      <c r="O204" s="101">
        <v>-0.01809534195241709</v>
      </c>
      <c r="P204" s="101">
        <v>0.023003027763362664</v>
      </c>
      <c r="Q204" s="101">
        <v>-0.0023757712574286887</v>
      </c>
      <c r="R204" s="101">
        <v>-0.0023153828627303</v>
      </c>
      <c r="S204" s="101">
        <v>-0.0002104494352722515</v>
      </c>
      <c r="T204" s="101">
        <v>0.00033664464596591995</v>
      </c>
      <c r="U204" s="101">
        <v>-5.791941858252682E-05</v>
      </c>
      <c r="V204" s="101">
        <v>-8.546442008293318E-05</v>
      </c>
      <c r="W204" s="101">
        <v>-1.2264722245470165E-05</v>
      </c>
      <c r="X204" s="101">
        <v>67.5</v>
      </c>
    </row>
    <row r="205" s="101" customFormat="1" ht="12.75" hidden="1">
      <c r="A205" s="101" t="s">
        <v>132</v>
      </c>
    </row>
    <row r="206" spans="1:24" s="101" customFormat="1" ht="12.75" hidden="1">
      <c r="A206" s="101">
        <v>1860</v>
      </c>
      <c r="B206" s="101">
        <v>126.1</v>
      </c>
      <c r="C206" s="101">
        <v>126.9</v>
      </c>
      <c r="D206" s="101">
        <v>9.024525733423527</v>
      </c>
      <c r="E206" s="101">
        <v>9.474999803578697</v>
      </c>
      <c r="F206" s="101">
        <v>27.721962307745002</v>
      </c>
      <c r="G206" s="101" t="s">
        <v>59</v>
      </c>
      <c r="H206" s="101">
        <v>14.522553191441318</v>
      </c>
      <c r="I206" s="101">
        <v>73.12255319144131</v>
      </c>
      <c r="J206" s="101" t="s">
        <v>73</v>
      </c>
      <c r="K206" s="101">
        <v>0.7982754618010184</v>
      </c>
      <c r="M206" s="101" t="s">
        <v>68</v>
      </c>
      <c r="N206" s="101">
        <v>0.7440392488187407</v>
      </c>
      <c r="X206" s="101">
        <v>67.5</v>
      </c>
    </row>
    <row r="207" spans="1:24" s="101" customFormat="1" ht="12.75" hidden="1">
      <c r="A207" s="101">
        <v>1857</v>
      </c>
      <c r="B207" s="101">
        <v>137.9600067138672</v>
      </c>
      <c r="C207" s="101">
        <v>180.86000061035156</v>
      </c>
      <c r="D207" s="101">
        <v>9.27723503112793</v>
      </c>
      <c r="E207" s="101">
        <v>8.961634635925293</v>
      </c>
      <c r="F207" s="101">
        <v>25.56535657490164</v>
      </c>
      <c r="G207" s="101" t="s">
        <v>56</v>
      </c>
      <c r="H207" s="101">
        <v>-4.8301603531448905</v>
      </c>
      <c r="I207" s="101">
        <v>65.6298463607223</v>
      </c>
      <c r="J207" s="101" t="s">
        <v>62</v>
      </c>
      <c r="K207" s="101">
        <v>0.1852535533348816</v>
      </c>
      <c r="L207" s="101">
        <v>0.8678533041347329</v>
      </c>
      <c r="M207" s="101">
        <v>0.04385669449637825</v>
      </c>
      <c r="N207" s="101">
        <v>0.09047510568084867</v>
      </c>
      <c r="O207" s="101">
        <v>0.007440264479016005</v>
      </c>
      <c r="P207" s="101">
        <v>0.024895922129300842</v>
      </c>
      <c r="Q207" s="101">
        <v>0.0009056809825421987</v>
      </c>
      <c r="R207" s="101">
        <v>0.0013926020235722452</v>
      </c>
      <c r="S207" s="101">
        <v>9.757255858027262E-05</v>
      </c>
      <c r="T207" s="101">
        <v>0.0003663179918860259</v>
      </c>
      <c r="U207" s="101">
        <v>1.9785804459222586E-05</v>
      </c>
      <c r="V207" s="101">
        <v>5.1670758466110676E-05</v>
      </c>
      <c r="W207" s="101">
        <v>6.0737889113163705E-06</v>
      </c>
      <c r="X207" s="101">
        <v>67.5</v>
      </c>
    </row>
    <row r="208" spans="1:24" s="101" customFormat="1" ht="12.75" hidden="1">
      <c r="A208" s="101">
        <v>1859</v>
      </c>
      <c r="B208" s="101">
        <v>137.05999755859375</v>
      </c>
      <c r="C208" s="101">
        <v>120.95999908447266</v>
      </c>
      <c r="D208" s="101">
        <v>9.480299949645996</v>
      </c>
      <c r="E208" s="101">
        <v>10.066825866699219</v>
      </c>
      <c r="F208" s="101">
        <v>35.351018765069284</v>
      </c>
      <c r="G208" s="101" t="s">
        <v>57</v>
      </c>
      <c r="H208" s="101">
        <v>19.24379950864794</v>
      </c>
      <c r="I208" s="101">
        <v>88.80379706724169</v>
      </c>
      <c r="J208" s="101" t="s">
        <v>60</v>
      </c>
      <c r="K208" s="101">
        <v>-0.18173050471818236</v>
      </c>
      <c r="L208" s="101">
        <v>0.004722887536997662</v>
      </c>
      <c r="M208" s="101">
        <v>0.04292312365799944</v>
      </c>
      <c r="N208" s="101">
        <v>-0.0009360235610001632</v>
      </c>
      <c r="O208" s="101">
        <v>-0.007313988678942737</v>
      </c>
      <c r="P208" s="101">
        <v>0.0005403301434930625</v>
      </c>
      <c r="Q208" s="101">
        <v>0.0008811996884700511</v>
      </c>
      <c r="R208" s="101">
        <v>-7.522339074102048E-05</v>
      </c>
      <c r="S208" s="101">
        <v>-9.690910170312754E-05</v>
      </c>
      <c r="T208" s="101">
        <v>3.847522624503192E-05</v>
      </c>
      <c r="U208" s="101">
        <v>1.8820087466913547E-05</v>
      </c>
      <c r="V208" s="101">
        <v>-5.935598932482268E-06</v>
      </c>
      <c r="W208" s="101">
        <v>-6.053195254998422E-06</v>
      </c>
      <c r="X208" s="101">
        <v>67.5</v>
      </c>
    </row>
    <row r="209" spans="1:24" s="101" customFormat="1" ht="12.75" hidden="1">
      <c r="A209" s="101">
        <v>1858</v>
      </c>
      <c r="B209" s="101">
        <v>142.32000732421875</v>
      </c>
      <c r="C209" s="101">
        <v>155.6199951171875</v>
      </c>
      <c r="D209" s="101">
        <v>8.646540641784668</v>
      </c>
      <c r="E209" s="101">
        <v>8.97741413116455</v>
      </c>
      <c r="F209" s="101">
        <v>25.059614108517977</v>
      </c>
      <c r="G209" s="101" t="s">
        <v>58</v>
      </c>
      <c r="H209" s="101">
        <v>-5.783377294368165</v>
      </c>
      <c r="I209" s="101">
        <v>69.03663002985058</v>
      </c>
      <c r="J209" s="101" t="s">
        <v>61</v>
      </c>
      <c r="K209" s="101">
        <v>-0.03595695590667426</v>
      </c>
      <c r="L209" s="101">
        <v>0.8678404529813565</v>
      </c>
      <c r="M209" s="101">
        <v>-0.009000839271353726</v>
      </c>
      <c r="N209" s="101">
        <v>-0.09047026366632291</v>
      </c>
      <c r="O209" s="101">
        <v>-0.001364956087940117</v>
      </c>
      <c r="P209" s="101">
        <v>0.024890057894754767</v>
      </c>
      <c r="Q209" s="101">
        <v>-0.00020915341541291488</v>
      </c>
      <c r="R209" s="101">
        <v>-0.0013905688898946846</v>
      </c>
      <c r="S209" s="101">
        <v>-1.1359145874299501E-05</v>
      </c>
      <c r="T209" s="101">
        <v>0.00036429181729048506</v>
      </c>
      <c r="U209" s="101">
        <v>-6.105928744778804E-06</v>
      </c>
      <c r="V209" s="101">
        <v>-5.1328704890887935E-05</v>
      </c>
      <c r="W209" s="101">
        <v>-4.997388759084924E-07</v>
      </c>
      <c r="X209" s="101">
        <v>67.5</v>
      </c>
    </row>
    <row r="210" s="101" customFormat="1" ht="12.75" hidden="1">
      <c r="A210" s="101" t="s">
        <v>138</v>
      </c>
    </row>
    <row r="211" spans="1:24" s="101" customFormat="1" ht="12.75" hidden="1">
      <c r="A211" s="101">
        <v>1860</v>
      </c>
      <c r="B211" s="101">
        <v>127.96</v>
      </c>
      <c r="C211" s="101">
        <v>130.96</v>
      </c>
      <c r="D211" s="101">
        <v>9.033439524981974</v>
      </c>
      <c r="E211" s="101">
        <v>9.482064060444129</v>
      </c>
      <c r="F211" s="101">
        <v>26.110206460897714</v>
      </c>
      <c r="G211" s="101" t="s">
        <v>59</v>
      </c>
      <c r="H211" s="101">
        <v>8.348622549683014</v>
      </c>
      <c r="I211" s="101">
        <v>68.80862254968301</v>
      </c>
      <c r="J211" s="101" t="s">
        <v>73</v>
      </c>
      <c r="K211" s="101">
        <v>0.9761362176386756</v>
      </c>
      <c r="M211" s="101" t="s">
        <v>68</v>
      </c>
      <c r="N211" s="101">
        <v>0.8279267384835234</v>
      </c>
      <c r="X211" s="101">
        <v>67.5</v>
      </c>
    </row>
    <row r="212" spans="1:24" s="101" customFormat="1" ht="12.75" hidden="1">
      <c r="A212" s="101">
        <v>1857</v>
      </c>
      <c r="B212" s="101">
        <v>153.67999267578125</v>
      </c>
      <c r="C212" s="101">
        <v>158.67999267578125</v>
      </c>
      <c r="D212" s="101">
        <v>9.003656387329102</v>
      </c>
      <c r="E212" s="101">
        <v>9.625100135803223</v>
      </c>
      <c r="F212" s="101">
        <v>29.01216529183413</v>
      </c>
      <c r="G212" s="101" t="s">
        <v>56</v>
      </c>
      <c r="H212" s="101">
        <v>-9.388008465607527</v>
      </c>
      <c r="I212" s="101">
        <v>76.79198421017372</v>
      </c>
      <c r="J212" s="101" t="s">
        <v>62</v>
      </c>
      <c r="K212" s="101">
        <v>0.457543632884318</v>
      </c>
      <c r="L212" s="101">
        <v>0.8670729882788464</v>
      </c>
      <c r="M212" s="101">
        <v>0.10831744517154887</v>
      </c>
      <c r="N212" s="101">
        <v>0.0477461283058031</v>
      </c>
      <c r="O212" s="101">
        <v>0.018376038401904066</v>
      </c>
      <c r="P212" s="101">
        <v>0.02487359298960987</v>
      </c>
      <c r="Q212" s="101">
        <v>0.0022367530015633156</v>
      </c>
      <c r="R212" s="101">
        <v>0.0007348787054726537</v>
      </c>
      <c r="S212" s="101">
        <v>0.00024106831820429217</v>
      </c>
      <c r="T212" s="101">
        <v>0.00036598724466955964</v>
      </c>
      <c r="U212" s="101">
        <v>4.8892842643940266E-05</v>
      </c>
      <c r="V212" s="101">
        <v>2.7259550090337035E-05</v>
      </c>
      <c r="W212" s="101">
        <v>1.5024941314637691E-05</v>
      </c>
      <c r="X212" s="101">
        <v>67.5</v>
      </c>
    </row>
    <row r="213" spans="1:24" s="101" customFormat="1" ht="12.75" hidden="1">
      <c r="A213" s="101">
        <v>1859</v>
      </c>
      <c r="B213" s="101">
        <v>118.80000305175781</v>
      </c>
      <c r="C213" s="101">
        <v>125.5999984741211</v>
      </c>
      <c r="D213" s="101">
        <v>9.611543655395508</v>
      </c>
      <c r="E213" s="101">
        <v>10.103072166442871</v>
      </c>
      <c r="F213" s="101">
        <v>28.77007077127163</v>
      </c>
      <c r="G213" s="101" t="s">
        <v>57</v>
      </c>
      <c r="H213" s="101">
        <v>19.93055519819312</v>
      </c>
      <c r="I213" s="101">
        <v>71.23055824995093</v>
      </c>
      <c r="J213" s="101" t="s">
        <v>60</v>
      </c>
      <c r="K213" s="101">
        <v>-0.44505610495337</v>
      </c>
      <c r="L213" s="101">
        <v>0.0047180932454004175</v>
      </c>
      <c r="M213" s="101">
        <v>0.10564012901608258</v>
      </c>
      <c r="N213" s="101">
        <v>-0.0004942691748696004</v>
      </c>
      <c r="O213" s="101">
        <v>-0.01782741021953022</v>
      </c>
      <c r="P213" s="101">
        <v>0.0005398581884554852</v>
      </c>
      <c r="Q213" s="101">
        <v>0.0021936957625628894</v>
      </c>
      <c r="R213" s="101">
        <v>-3.971521587145757E-05</v>
      </c>
      <c r="S213" s="101">
        <v>-0.00022937717187236222</v>
      </c>
      <c r="T213" s="101">
        <v>3.844733707807902E-05</v>
      </c>
      <c r="U213" s="101">
        <v>4.85587309954745E-05</v>
      </c>
      <c r="V213" s="101">
        <v>-3.1360803517790902E-06</v>
      </c>
      <c r="W213" s="101">
        <v>-1.4131874748924943E-05</v>
      </c>
      <c r="X213" s="101">
        <v>67.5</v>
      </c>
    </row>
    <row r="214" spans="1:24" s="101" customFormat="1" ht="12.75" hidden="1">
      <c r="A214" s="101">
        <v>1858</v>
      </c>
      <c r="B214" s="101">
        <v>150.10000610351562</v>
      </c>
      <c r="C214" s="101">
        <v>144.89999389648438</v>
      </c>
      <c r="D214" s="101">
        <v>8.627700805664062</v>
      </c>
      <c r="E214" s="101">
        <v>9.008088111877441</v>
      </c>
      <c r="F214" s="101">
        <v>27.49180541766006</v>
      </c>
      <c r="G214" s="101" t="s">
        <v>58</v>
      </c>
      <c r="H214" s="101">
        <v>-6.6727685235701415</v>
      </c>
      <c r="I214" s="101">
        <v>75.92723757994548</v>
      </c>
      <c r="J214" s="101" t="s">
        <v>61</v>
      </c>
      <c r="K214" s="101">
        <v>0.10616609363028502</v>
      </c>
      <c r="L214" s="101">
        <v>0.8670601516613112</v>
      </c>
      <c r="M214" s="101">
        <v>0.023933910461036732</v>
      </c>
      <c r="N214" s="101">
        <v>-0.04774356989351535</v>
      </c>
      <c r="O214" s="101">
        <v>0.004456706431081414</v>
      </c>
      <c r="P214" s="101">
        <v>0.024867733739710313</v>
      </c>
      <c r="Q214" s="101">
        <v>0.0004367641140434103</v>
      </c>
      <c r="R214" s="101">
        <v>-0.0007338047515418845</v>
      </c>
      <c r="S214" s="101">
        <v>7.416230218704554E-05</v>
      </c>
      <c r="T214" s="101">
        <v>0.00036396217596396015</v>
      </c>
      <c r="U214" s="101">
        <v>5.7061112777660155E-06</v>
      </c>
      <c r="V214" s="101">
        <v>-2.7078553712389793E-05</v>
      </c>
      <c r="W214" s="101">
        <v>5.102840149270227E-06</v>
      </c>
      <c r="X214" s="101">
        <v>67.5</v>
      </c>
    </row>
    <row r="215" s="101" customFormat="1" ht="12.75" hidden="1">
      <c r="A215" s="101" t="s">
        <v>144</v>
      </c>
    </row>
    <row r="216" spans="1:24" s="101" customFormat="1" ht="12.75" hidden="1">
      <c r="A216" s="101">
        <v>1860</v>
      </c>
      <c r="B216" s="101">
        <v>128.28</v>
      </c>
      <c r="C216" s="101">
        <v>141.08</v>
      </c>
      <c r="D216" s="101">
        <v>9.055148607535418</v>
      </c>
      <c r="E216" s="101">
        <v>9.301484021082729</v>
      </c>
      <c r="F216" s="101">
        <v>28.948349348260724</v>
      </c>
      <c r="G216" s="101" t="s">
        <v>59</v>
      </c>
      <c r="H216" s="101">
        <v>15.32615131694476</v>
      </c>
      <c r="I216" s="101">
        <v>76.10615131694476</v>
      </c>
      <c r="J216" s="101" t="s">
        <v>73</v>
      </c>
      <c r="K216" s="101">
        <v>2.3716872904514297</v>
      </c>
      <c r="M216" s="101" t="s">
        <v>68</v>
      </c>
      <c r="N216" s="101">
        <v>2.064348898239855</v>
      </c>
      <c r="X216" s="101">
        <v>67.5</v>
      </c>
    </row>
    <row r="217" spans="1:24" s="101" customFormat="1" ht="12.75" hidden="1">
      <c r="A217" s="101">
        <v>1857</v>
      </c>
      <c r="B217" s="101">
        <v>166.22000122070312</v>
      </c>
      <c r="C217" s="101">
        <v>173.1199951171875</v>
      </c>
      <c r="D217" s="101">
        <v>8.776079177856445</v>
      </c>
      <c r="E217" s="101">
        <v>10.216939926147461</v>
      </c>
      <c r="F217" s="101">
        <v>32.64655800980443</v>
      </c>
      <c r="G217" s="101" t="s">
        <v>56</v>
      </c>
      <c r="H217" s="101">
        <v>-10.020743192983005</v>
      </c>
      <c r="I217" s="101">
        <v>88.69925802772012</v>
      </c>
      <c r="J217" s="101" t="s">
        <v>62</v>
      </c>
      <c r="K217" s="101">
        <v>0.6273902696080348</v>
      </c>
      <c r="L217" s="101">
        <v>1.3953889759358016</v>
      </c>
      <c r="M217" s="101">
        <v>0.1485267378163648</v>
      </c>
      <c r="N217" s="101">
        <v>0.08154424381309404</v>
      </c>
      <c r="O217" s="101">
        <v>0.02519727010043722</v>
      </c>
      <c r="P217" s="101">
        <v>0.04002926583839439</v>
      </c>
      <c r="Q217" s="101">
        <v>0.003067128985301777</v>
      </c>
      <c r="R217" s="101">
        <v>0.0012551031627842256</v>
      </c>
      <c r="S217" s="101">
        <v>0.00033052120388242577</v>
      </c>
      <c r="T217" s="101">
        <v>0.0005889852593973288</v>
      </c>
      <c r="U217" s="101">
        <v>6.705306954826917E-05</v>
      </c>
      <c r="V217" s="101">
        <v>4.65580733347754E-05</v>
      </c>
      <c r="W217" s="101">
        <v>2.0593565351331485E-05</v>
      </c>
      <c r="X217" s="101">
        <v>67.5</v>
      </c>
    </row>
    <row r="218" spans="1:24" s="101" customFormat="1" ht="12.75" hidden="1">
      <c r="A218" s="101">
        <v>1859</v>
      </c>
      <c r="B218" s="101">
        <v>115.77999877929688</v>
      </c>
      <c r="C218" s="101">
        <v>115.58000183105469</v>
      </c>
      <c r="D218" s="101">
        <v>9.64684772491455</v>
      </c>
      <c r="E218" s="101">
        <v>9.653825759887695</v>
      </c>
      <c r="F218" s="101">
        <v>32.05615125639566</v>
      </c>
      <c r="G218" s="101" t="s">
        <v>57</v>
      </c>
      <c r="H218" s="101">
        <v>30.785933673682422</v>
      </c>
      <c r="I218" s="101">
        <v>79.0659324529793</v>
      </c>
      <c r="J218" s="101" t="s">
        <v>60</v>
      </c>
      <c r="K218" s="101">
        <v>-0.5953902285616065</v>
      </c>
      <c r="L218" s="101">
        <v>0.007593071630608101</v>
      </c>
      <c r="M218" s="101">
        <v>0.1404096888677026</v>
      </c>
      <c r="N218" s="101">
        <v>-0.0008439855797476445</v>
      </c>
      <c r="O218" s="101">
        <v>-0.023996544059734747</v>
      </c>
      <c r="P218" s="101">
        <v>0.0008688041358750534</v>
      </c>
      <c r="Q218" s="101">
        <v>0.0028722339207247045</v>
      </c>
      <c r="R218" s="101">
        <v>-6.781463734471124E-05</v>
      </c>
      <c r="S218" s="101">
        <v>-0.00032086713480809304</v>
      </c>
      <c r="T218" s="101">
        <v>6.187146925424889E-05</v>
      </c>
      <c r="U218" s="101">
        <v>6.0713192887939555E-05</v>
      </c>
      <c r="V218" s="101">
        <v>-5.3540680236790645E-06</v>
      </c>
      <c r="W218" s="101">
        <v>-2.014635352173481E-05</v>
      </c>
      <c r="X218" s="101">
        <v>67.5</v>
      </c>
    </row>
    <row r="219" spans="1:24" s="101" customFormat="1" ht="12.75" hidden="1">
      <c r="A219" s="101">
        <v>1858</v>
      </c>
      <c r="B219" s="101">
        <v>153.16000366210938</v>
      </c>
      <c r="C219" s="101">
        <v>161.05999755859375</v>
      </c>
      <c r="D219" s="101">
        <v>8.690004348754883</v>
      </c>
      <c r="E219" s="101">
        <v>8.821008682250977</v>
      </c>
      <c r="F219" s="101">
        <v>25.684442257023886</v>
      </c>
      <c r="G219" s="101" t="s">
        <v>58</v>
      </c>
      <c r="H219" s="101">
        <v>-15.223899321188327</v>
      </c>
      <c r="I219" s="101">
        <v>70.43610434092105</v>
      </c>
      <c r="J219" s="101" t="s">
        <v>61</v>
      </c>
      <c r="K219" s="101">
        <v>-0.19781058144649508</v>
      </c>
      <c r="L219" s="101">
        <v>1.3953683167631323</v>
      </c>
      <c r="M219" s="101">
        <v>-0.04842841230565089</v>
      </c>
      <c r="N219" s="101">
        <v>-0.08153987605699743</v>
      </c>
      <c r="O219" s="101">
        <v>-0.007685590003610424</v>
      </c>
      <c r="P219" s="101">
        <v>0.04001983636816041</v>
      </c>
      <c r="Q219" s="101">
        <v>-0.0010758961460646187</v>
      </c>
      <c r="R219" s="101">
        <v>-0.0012532697731106306</v>
      </c>
      <c r="S219" s="101">
        <v>-7.930036579949129E-05</v>
      </c>
      <c r="T219" s="101">
        <v>0.0005857265207241851</v>
      </c>
      <c r="U219" s="101">
        <v>-2.8460891503901756E-05</v>
      </c>
      <c r="V219" s="101">
        <v>-4.624919619024898E-05</v>
      </c>
      <c r="W219" s="101">
        <v>-4.268415825203076E-06</v>
      </c>
      <c r="X219" s="101">
        <v>67.5</v>
      </c>
    </row>
    <row r="220" s="101" customFormat="1" ht="12.75" hidden="1">
      <c r="A220" s="101" t="s">
        <v>150</v>
      </c>
    </row>
    <row r="221" spans="1:24" s="101" customFormat="1" ht="12.75" hidden="1">
      <c r="A221" s="101">
        <v>1860</v>
      </c>
      <c r="B221" s="101">
        <v>140.72</v>
      </c>
      <c r="C221" s="101">
        <v>153.92</v>
      </c>
      <c r="D221" s="101">
        <v>8.668015587319827</v>
      </c>
      <c r="E221" s="101">
        <v>9.007128084219516</v>
      </c>
      <c r="F221" s="101">
        <v>30.516833300490536</v>
      </c>
      <c r="G221" s="101" t="s">
        <v>59</v>
      </c>
      <c r="H221" s="101">
        <v>10.636783637350447</v>
      </c>
      <c r="I221" s="101">
        <v>83.85678363735045</v>
      </c>
      <c r="J221" s="101" t="s">
        <v>73</v>
      </c>
      <c r="K221" s="101">
        <v>1.891349579854179</v>
      </c>
      <c r="M221" s="101" t="s">
        <v>68</v>
      </c>
      <c r="N221" s="101">
        <v>1.3396670732649498</v>
      </c>
      <c r="X221" s="101">
        <v>67.5</v>
      </c>
    </row>
    <row r="222" spans="1:24" s="101" customFormat="1" ht="12.75" hidden="1">
      <c r="A222" s="101">
        <v>1857</v>
      </c>
      <c r="B222" s="101">
        <v>147.5800018310547</v>
      </c>
      <c r="C222" s="101">
        <v>171.27999877929688</v>
      </c>
      <c r="D222" s="101">
        <v>8.497969627380371</v>
      </c>
      <c r="E222" s="101">
        <v>9.97917652130127</v>
      </c>
      <c r="F222" s="101">
        <v>30.552843538346085</v>
      </c>
      <c r="G222" s="101" t="s">
        <v>56</v>
      </c>
      <c r="H222" s="101">
        <v>5.580367636597785</v>
      </c>
      <c r="I222" s="101">
        <v>85.66036946765247</v>
      </c>
      <c r="J222" s="101" t="s">
        <v>62</v>
      </c>
      <c r="K222" s="101">
        <v>1.001500832382271</v>
      </c>
      <c r="L222" s="101">
        <v>0.9054225498180482</v>
      </c>
      <c r="M222" s="101">
        <v>0.2370924070369588</v>
      </c>
      <c r="N222" s="101">
        <v>0.10011811819539203</v>
      </c>
      <c r="O222" s="101">
        <v>0.04022198336543201</v>
      </c>
      <c r="P222" s="101">
        <v>0.025973584012418737</v>
      </c>
      <c r="Q222" s="101">
        <v>0.004896084418760586</v>
      </c>
      <c r="R222" s="101">
        <v>0.001541057910349575</v>
      </c>
      <c r="S222" s="101">
        <v>0.000527666707058671</v>
      </c>
      <c r="T222" s="101">
        <v>0.0003821547677137013</v>
      </c>
      <c r="U222" s="101">
        <v>0.00010708806071537733</v>
      </c>
      <c r="V222" s="101">
        <v>5.717280681578655E-05</v>
      </c>
      <c r="W222" s="101">
        <v>3.289066381728111E-05</v>
      </c>
      <c r="X222" s="101">
        <v>67.5</v>
      </c>
    </row>
    <row r="223" spans="1:24" s="101" customFormat="1" ht="12.75" hidden="1">
      <c r="A223" s="101">
        <v>1859</v>
      </c>
      <c r="B223" s="101">
        <v>125.0999984741211</v>
      </c>
      <c r="C223" s="101">
        <v>112.5999984741211</v>
      </c>
      <c r="D223" s="101">
        <v>9.4232177734375</v>
      </c>
      <c r="E223" s="101">
        <v>9.780322074890137</v>
      </c>
      <c r="F223" s="101">
        <v>32.82810167264182</v>
      </c>
      <c r="G223" s="101" t="s">
        <v>57</v>
      </c>
      <c r="H223" s="101">
        <v>25.323967167067494</v>
      </c>
      <c r="I223" s="101">
        <v>82.92396564118859</v>
      </c>
      <c r="J223" s="101" t="s">
        <v>60</v>
      </c>
      <c r="K223" s="101">
        <v>-0.5681130708872332</v>
      </c>
      <c r="L223" s="101">
        <v>0.00492760514468938</v>
      </c>
      <c r="M223" s="101">
        <v>0.1322656340750374</v>
      </c>
      <c r="N223" s="101">
        <v>-0.0010357778933109125</v>
      </c>
      <c r="O223" s="101">
        <v>-0.02317257315924852</v>
      </c>
      <c r="P223" s="101">
        <v>0.00056382574973463</v>
      </c>
      <c r="Q223" s="101">
        <v>0.002623726892011053</v>
      </c>
      <c r="R223" s="101">
        <v>-8.32451025162428E-05</v>
      </c>
      <c r="S223" s="101">
        <v>-0.0003324072580153326</v>
      </c>
      <c r="T223" s="101">
        <v>4.0149772866188255E-05</v>
      </c>
      <c r="U223" s="101">
        <v>5.0001589149494955E-05</v>
      </c>
      <c r="V223" s="101">
        <v>-6.5729165462282354E-06</v>
      </c>
      <c r="W223" s="101">
        <v>-2.155427010557536E-05</v>
      </c>
      <c r="X223" s="101">
        <v>67.5</v>
      </c>
    </row>
    <row r="224" spans="1:24" s="101" customFormat="1" ht="12.75" hidden="1">
      <c r="A224" s="101">
        <v>1858</v>
      </c>
      <c r="B224" s="101">
        <v>150.86000061035156</v>
      </c>
      <c r="C224" s="101">
        <v>159.86000061035156</v>
      </c>
      <c r="D224" s="101">
        <v>8.86369514465332</v>
      </c>
      <c r="E224" s="101">
        <v>8.901460647583008</v>
      </c>
      <c r="F224" s="101">
        <v>25.08561548503034</v>
      </c>
      <c r="G224" s="101" t="s">
        <v>58</v>
      </c>
      <c r="H224" s="101">
        <v>-15.920675400424017</v>
      </c>
      <c r="I224" s="101">
        <v>67.43932520992755</v>
      </c>
      <c r="J224" s="101" t="s">
        <v>61</v>
      </c>
      <c r="K224" s="101">
        <v>-0.8247735785956404</v>
      </c>
      <c r="L224" s="101">
        <v>0.9054091409007057</v>
      </c>
      <c r="M224" s="101">
        <v>-0.19677045387279882</v>
      </c>
      <c r="N224" s="101">
        <v>-0.10011276020139599</v>
      </c>
      <c r="O224" s="101">
        <v>-0.03287612810274903</v>
      </c>
      <c r="P224" s="101">
        <v>0.025967463622273746</v>
      </c>
      <c r="Q224" s="101">
        <v>-0.004133727111429612</v>
      </c>
      <c r="R224" s="101">
        <v>-0.00153880789442934</v>
      </c>
      <c r="S224" s="101">
        <v>-0.00040980186499925723</v>
      </c>
      <c r="T224" s="101">
        <v>0.00038003981663124</v>
      </c>
      <c r="U224" s="101">
        <v>-9.46979082678464E-05</v>
      </c>
      <c r="V224" s="101">
        <v>-5.679371978724028E-05</v>
      </c>
      <c r="W224" s="101">
        <v>-2.484369550926965E-05</v>
      </c>
      <c r="X224" s="101">
        <v>67.5</v>
      </c>
    </row>
    <row r="225" spans="1:14" s="101" customFormat="1" ht="12.75">
      <c r="A225" s="101" t="s">
        <v>156</v>
      </c>
      <c r="E225" s="99" t="s">
        <v>106</v>
      </c>
      <c r="F225" s="102">
        <f>MIN(F196:F224)</f>
        <v>22.697025016903208</v>
      </c>
      <c r="G225" s="102"/>
      <c r="H225" s="102"/>
      <c r="I225" s="115"/>
      <c r="J225" s="115" t="s">
        <v>158</v>
      </c>
      <c r="K225" s="102">
        <f>AVERAGE(K223,K218,K213,K208,K203,K198)</f>
        <v>-0.5636461468142565</v>
      </c>
      <c r="L225" s="102">
        <f>AVERAGE(L223,L218,L213,L208,L203,L198)</f>
        <v>0.005069458279954141</v>
      </c>
      <c r="M225" s="115" t="s">
        <v>108</v>
      </c>
      <c r="N225" s="102" t="e">
        <f>Mittelwert(K221,K216,K211,K206,K201,K196)</f>
        <v>#NAME?</v>
      </c>
    </row>
    <row r="226" spans="5:14" s="101" customFormat="1" ht="12.75">
      <c r="E226" s="99" t="s">
        <v>107</v>
      </c>
      <c r="F226" s="102">
        <f>MAX(F196:F224)</f>
        <v>39.928265014369636</v>
      </c>
      <c r="G226" s="102"/>
      <c r="H226" s="102"/>
      <c r="I226" s="115"/>
      <c r="J226" s="115" t="s">
        <v>159</v>
      </c>
      <c r="K226" s="102">
        <f>AVERAGE(K224,K219,K214,K209,K204,K199)</f>
        <v>-0.42151903647545846</v>
      </c>
      <c r="L226" s="102">
        <f>AVERAGE(L224,L219,L214,L209,L204,L199)</f>
        <v>0.931510081655336</v>
      </c>
      <c r="M226" s="102"/>
      <c r="N226" s="102"/>
    </row>
    <row r="227" spans="5:14" s="101" customFormat="1" ht="12.75">
      <c r="E227" s="99"/>
      <c r="F227" s="102"/>
      <c r="G227" s="102"/>
      <c r="H227" s="102"/>
      <c r="I227" s="102"/>
      <c r="J227" s="115" t="s">
        <v>112</v>
      </c>
      <c r="K227" s="102">
        <f>ABS(K225/$G$33)</f>
        <v>0.3522788417589103</v>
      </c>
      <c r="L227" s="102">
        <f>ABS(L225/$H$33)</f>
        <v>0.01408182855542817</v>
      </c>
      <c r="M227" s="115" t="s">
        <v>111</v>
      </c>
      <c r="N227" s="102">
        <f>K227+L227+L228+K228</f>
        <v>1.1880539238917975</v>
      </c>
    </row>
    <row r="228" spans="5:14" s="101" customFormat="1" ht="12.75">
      <c r="E228" s="99"/>
      <c r="F228" s="102"/>
      <c r="G228" s="102"/>
      <c r="H228" s="102"/>
      <c r="I228" s="102"/>
      <c r="J228" s="102"/>
      <c r="K228" s="102">
        <f>ABS(K226/$G$34)</f>
        <v>0.23949945254287414</v>
      </c>
      <c r="L228" s="102">
        <f>ABS(L226/$H$34)</f>
        <v>0.582193801034585</v>
      </c>
      <c r="M228" s="102"/>
      <c r="N228" s="102"/>
    </row>
    <row r="229" s="101" customFormat="1" ht="12.75"/>
    <row r="230" s="116" customFormat="1" ht="12.75">
      <c r="A230" s="116" t="s">
        <v>121</v>
      </c>
    </row>
    <row r="231" spans="1:24" s="116" customFormat="1" ht="12.75">
      <c r="A231" s="116">
        <v>1860</v>
      </c>
      <c r="B231" s="116">
        <v>161.98</v>
      </c>
      <c r="C231" s="116">
        <v>181.08</v>
      </c>
      <c r="D231" s="116">
        <v>8.679578945508828</v>
      </c>
      <c r="E231" s="116">
        <v>9.332638271507614</v>
      </c>
      <c r="F231" s="116">
        <v>29.329701592884334</v>
      </c>
      <c r="G231" s="116" t="s">
        <v>59</v>
      </c>
      <c r="H231" s="116">
        <v>-13.92085032579422</v>
      </c>
      <c r="I231" s="116">
        <v>80.55914967420577</v>
      </c>
      <c r="J231" s="116" t="s">
        <v>73</v>
      </c>
      <c r="K231" s="116">
        <v>1.871667376826664</v>
      </c>
      <c r="M231" s="116" t="s">
        <v>68</v>
      </c>
      <c r="N231" s="116">
        <v>1.0534514561979211</v>
      </c>
      <c r="X231" s="116">
        <v>67.5</v>
      </c>
    </row>
    <row r="232" spans="1:24" s="116" customFormat="1" ht="12.75">
      <c r="A232" s="116">
        <v>1857</v>
      </c>
      <c r="B232" s="116">
        <v>164.89999389648438</v>
      </c>
      <c r="C232" s="116">
        <v>201.60000610351562</v>
      </c>
      <c r="D232" s="116">
        <v>8.593681335449219</v>
      </c>
      <c r="E232" s="116">
        <v>8.9937162399292</v>
      </c>
      <c r="F232" s="116">
        <v>39.57614430761779</v>
      </c>
      <c r="G232" s="116" t="s">
        <v>56</v>
      </c>
      <c r="H232" s="116">
        <v>12.402780262492627</v>
      </c>
      <c r="I232" s="116">
        <v>109.802774158977</v>
      </c>
      <c r="J232" s="116" t="s">
        <v>62</v>
      </c>
      <c r="K232" s="116">
        <v>1.2668525761362144</v>
      </c>
      <c r="L232" s="116">
        <v>0.39966399855850965</v>
      </c>
      <c r="M232" s="116">
        <v>0.29991037682268584</v>
      </c>
      <c r="N232" s="116">
        <v>0.11963287364260008</v>
      </c>
      <c r="O232" s="116">
        <v>0.050878901329698696</v>
      </c>
      <c r="P232" s="116">
        <v>0.011465142843101805</v>
      </c>
      <c r="Q232" s="116">
        <v>0.006193141197604277</v>
      </c>
      <c r="R232" s="116">
        <v>0.001841456106403693</v>
      </c>
      <c r="S232" s="116">
        <v>0.0006674997029090099</v>
      </c>
      <c r="T232" s="116">
        <v>0.00016875185059397386</v>
      </c>
      <c r="U232" s="116">
        <v>0.0001354426957511573</v>
      </c>
      <c r="V232" s="116">
        <v>6.832787202095538E-05</v>
      </c>
      <c r="W232" s="116">
        <v>4.161893165787303E-05</v>
      </c>
      <c r="X232" s="116">
        <v>67.5</v>
      </c>
    </row>
    <row r="233" spans="1:24" s="116" customFormat="1" ht="12.75">
      <c r="A233" s="116">
        <v>1858</v>
      </c>
      <c r="B233" s="116">
        <v>169.05999755859375</v>
      </c>
      <c r="C233" s="116">
        <v>170.66000366210938</v>
      </c>
      <c r="D233" s="116">
        <v>8.573397636413574</v>
      </c>
      <c r="E233" s="116">
        <v>8.976530075073242</v>
      </c>
      <c r="F233" s="116">
        <v>43.346461361587686</v>
      </c>
      <c r="G233" s="116" t="s">
        <v>57</v>
      </c>
      <c r="H233" s="116">
        <v>19.00896571697976</v>
      </c>
      <c r="I233" s="116">
        <v>120.56896327557351</v>
      </c>
      <c r="J233" s="116" t="s">
        <v>60</v>
      </c>
      <c r="K233" s="116">
        <v>-1.2664320585440612</v>
      </c>
      <c r="L233" s="116">
        <v>-0.00217352188597047</v>
      </c>
      <c r="M233" s="116">
        <v>0.29987929740677804</v>
      </c>
      <c r="N233" s="116">
        <v>-0.0012375708284647297</v>
      </c>
      <c r="O233" s="116">
        <v>-0.050844906705515544</v>
      </c>
      <c r="P233" s="116">
        <v>-0.0002485648790457411</v>
      </c>
      <c r="Q233" s="116">
        <v>0.006192705118302729</v>
      </c>
      <c r="R233" s="116">
        <v>-9.951729497084449E-05</v>
      </c>
      <c r="S233" s="116">
        <v>-0.0006638865349273687</v>
      </c>
      <c r="T233" s="116">
        <v>-1.769485445616486E-05</v>
      </c>
      <c r="U233" s="116">
        <v>0.00013487919892551413</v>
      </c>
      <c r="V233" s="116">
        <v>-7.864156418618588E-06</v>
      </c>
      <c r="W233" s="116">
        <v>-4.1226480031351286E-05</v>
      </c>
      <c r="X233" s="116">
        <v>67.5</v>
      </c>
    </row>
    <row r="234" spans="1:24" s="116" customFormat="1" ht="12.75">
      <c r="A234" s="116">
        <v>1859</v>
      </c>
      <c r="B234" s="116">
        <v>138.33999633789062</v>
      </c>
      <c r="C234" s="116">
        <v>125.33999633789062</v>
      </c>
      <c r="D234" s="116">
        <v>9.612812042236328</v>
      </c>
      <c r="E234" s="116">
        <v>9.728771209716797</v>
      </c>
      <c r="F234" s="116">
        <v>33.88944744715261</v>
      </c>
      <c r="G234" s="116" t="s">
        <v>58</v>
      </c>
      <c r="H234" s="116">
        <v>13.123218499049258</v>
      </c>
      <c r="I234" s="116">
        <v>83.96321483693988</v>
      </c>
      <c r="J234" s="116" t="s">
        <v>61</v>
      </c>
      <c r="K234" s="116">
        <v>0.032638792177628134</v>
      </c>
      <c r="L234" s="116">
        <v>-0.39965808830347427</v>
      </c>
      <c r="M234" s="116">
        <v>0.00431753549407305</v>
      </c>
      <c r="N234" s="116">
        <v>-0.11962647229786078</v>
      </c>
      <c r="O234" s="116">
        <v>0.0018595866811300919</v>
      </c>
      <c r="P234" s="116">
        <v>-0.011462448076812976</v>
      </c>
      <c r="Q234" s="116">
        <v>-7.34929330651046E-05</v>
      </c>
      <c r="R234" s="116">
        <v>-0.0018387650474742919</v>
      </c>
      <c r="S234" s="116">
        <v>6.935792763446746E-05</v>
      </c>
      <c r="T234" s="116">
        <v>-0.0001678215695453538</v>
      </c>
      <c r="U234" s="116">
        <v>-1.2342022911668781E-05</v>
      </c>
      <c r="V234" s="116">
        <v>-6.787380303722163E-05</v>
      </c>
      <c r="W234" s="116">
        <v>5.702001102007913E-06</v>
      </c>
      <c r="X234" s="116">
        <v>67.5</v>
      </c>
    </row>
    <row r="235" s="116" customFormat="1" ht="12.75">
      <c r="A235" s="116" t="s">
        <v>127</v>
      </c>
    </row>
    <row r="236" spans="1:24" s="116" customFormat="1" ht="12.75">
      <c r="A236" s="116">
        <v>1860</v>
      </c>
      <c r="B236" s="116">
        <v>142.72</v>
      </c>
      <c r="C236" s="116">
        <v>154.62</v>
      </c>
      <c r="D236" s="116">
        <v>8.787320894097281</v>
      </c>
      <c r="E236" s="116">
        <v>9.146353735031187</v>
      </c>
      <c r="F236" s="116">
        <v>24.092535781343322</v>
      </c>
      <c r="G236" s="116" t="s">
        <v>59</v>
      </c>
      <c r="H236" s="116">
        <v>-9.909815490536118</v>
      </c>
      <c r="I236" s="116">
        <v>65.31018450946388</v>
      </c>
      <c r="J236" s="116" t="s">
        <v>73</v>
      </c>
      <c r="K236" s="116">
        <v>2.1538006594743355</v>
      </c>
      <c r="M236" s="116" t="s">
        <v>68</v>
      </c>
      <c r="N236" s="116">
        <v>1.305489342186392</v>
      </c>
      <c r="X236" s="116">
        <v>67.5</v>
      </c>
    </row>
    <row r="237" spans="1:24" s="116" customFormat="1" ht="12.75">
      <c r="A237" s="116">
        <v>1857</v>
      </c>
      <c r="B237" s="116">
        <v>148.1199951171875</v>
      </c>
      <c r="C237" s="116">
        <v>162.52000427246094</v>
      </c>
      <c r="D237" s="116">
        <v>8.69051742553711</v>
      </c>
      <c r="E237" s="116">
        <v>8.803720474243164</v>
      </c>
      <c r="F237" s="116">
        <v>31.36898974659929</v>
      </c>
      <c r="G237" s="116" t="s">
        <v>56</v>
      </c>
      <c r="H237" s="116">
        <v>5.381939777026574</v>
      </c>
      <c r="I237" s="116">
        <v>86.00193489421407</v>
      </c>
      <c r="J237" s="116" t="s">
        <v>62</v>
      </c>
      <c r="K237" s="116">
        <v>1.2847755263742326</v>
      </c>
      <c r="L237" s="116">
        <v>0.6207820955951855</v>
      </c>
      <c r="M237" s="116">
        <v>0.3041528055325227</v>
      </c>
      <c r="N237" s="116">
        <v>0.1491586386716041</v>
      </c>
      <c r="O237" s="116">
        <v>0.051599032358407924</v>
      </c>
      <c r="P237" s="116">
        <v>0.017808260064411538</v>
      </c>
      <c r="Q237" s="116">
        <v>0.0062806967399608015</v>
      </c>
      <c r="R237" s="116">
        <v>0.0022959152159895756</v>
      </c>
      <c r="S237" s="116">
        <v>0.0006769434536046787</v>
      </c>
      <c r="T237" s="116">
        <v>0.000262069869499693</v>
      </c>
      <c r="U237" s="116">
        <v>0.00013736554911221533</v>
      </c>
      <c r="V237" s="116">
        <v>8.520261538710996E-05</v>
      </c>
      <c r="W237" s="116">
        <v>4.221407890190921E-05</v>
      </c>
      <c r="X237" s="116">
        <v>67.5</v>
      </c>
    </row>
    <row r="238" spans="1:24" s="116" customFormat="1" ht="12.75">
      <c r="A238" s="116">
        <v>1858</v>
      </c>
      <c r="B238" s="116">
        <v>133.47999572753906</v>
      </c>
      <c r="C238" s="116">
        <v>161.0800018310547</v>
      </c>
      <c r="D238" s="116">
        <v>9.103782653808594</v>
      </c>
      <c r="E238" s="116">
        <v>9.037330627441406</v>
      </c>
      <c r="F238" s="116">
        <v>30.24289723078286</v>
      </c>
      <c r="G238" s="116" t="s">
        <v>57</v>
      </c>
      <c r="H238" s="116">
        <v>13.122084123012087</v>
      </c>
      <c r="I238" s="116">
        <v>79.10207985055115</v>
      </c>
      <c r="J238" s="116" t="s">
        <v>60</v>
      </c>
      <c r="K238" s="116">
        <v>-0.8822277866074508</v>
      </c>
      <c r="L238" s="116">
        <v>-0.00337654419263709</v>
      </c>
      <c r="M238" s="116">
        <v>0.2113552872663266</v>
      </c>
      <c r="N238" s="116">
        <v>-0.0015428406003036885</v>
      </c>
      <c r="O238" s="116">
        <v>-0.03502501963814728</v>
      </c>
      <c r="P238" s="116">
        <v>-0.0003863150482228879</v>
      </c>
      <c r="Q238" s="116">
        <v>0.004481510344196534</v>
      </c>
      <c r="R238" s="116">
        <v>-0.0001240608391526676</v>
      </c>
      <c r="S238" s="116">
        <v>-0.00042488803178328613</v>
      </c>
      <c r="T238" s="116">
        <v>-2.750787557711615E-05</v>
      </c>
      <c r="U238" s="116">
        <v>0.00010533365002823416</v>
      </c>
      <c r="V238" s="116">
        <v>-9.796512802684103E-06</v>
      </c>
      <c r="W238" s="116">
        <v>-2.5384837072734552E-05</v>
      </c>
      <c r="X238" s="116">
        <v>67.5</v>
      </c>
    </row>
    <row r="239" spans="1:24" s="116" customFormat="1" ht="12.75">
      <c r="A239" s="116">
        <v>1859</v>
      </c>
      <c r="B239" s="116">
        <v>96.9800033569336</v>
      </c>
      <c r="C239" s="116">
        <v>114.4800033569336</v>
      </c>
      <c r="D239" s="116">
        <v>9.768312454223633</v>
      </c>
      <c r="E239" s="116">
        <v>10.07598876953125</v>
      </c>
      <c r="F239" s="116">
        <v>24.263894491150367</v>
      </c>
      <c r="G239" s="116" t="s">
        <v>58</v>
      </c>
      <c r="H239" s="116">
        <v>29.57560210552613</v>
      </c>
      <c r="I239" s="116">
        <v>59.055605462459724</v>
      </c>
      <c r="J239" s="116" t="s">
        <v>61</v>
      </c>
      <c r="K239" s="116">
        <v>0.9339819514893768</v>
      </c>
      <c r="L239" s="116">
        <v>-0.6207729127151612</v>
      </c>
      <c r="M239" s="116">
        <v>0.21871870440790642</v>
      </c>
      <c r="N239" s="116">
        <v>-0.1491506591780546</v>
      </c>
      <c r="O239" s="116">
        <v>0.03789073949755303</v>
      </c>
      <c r="P239" s="116">
        <v>-0.017804069400146456</v>
      </c>
      <c r="Q239" s="116">
        <v>0.0044003655046159175</v>
      </c>
      <c r="R239" s="116">
        <v>-0.0022925609233346877</v>
      </c>
      <c r="S239" s="116">
        <v>0.0005269939276932468</v>
      </c>
      <c r="T239" s="116">
        <v>-0.0002606222041208692</v>
      </c>
      <c r="U239" s="116">
        <v>8.817094904008876E-05</v>
      </c>
      <c r="V239" s="116">
        <v>-8.463754489415814E-05</v>
      </c>
      <c r="W239" s="116">
        <v>3.372889717033953E-05</v>
      </c>
      <c r="X239" s="116">
        <v>67.5</v>
      </c>
    </row>
    <row r="240" s="116" customFormat="1" ht="12.75">
      <c r="A240" s="116" t="s">
        <v>133</v>
      </c>
    </row>
    <row r="241" spans="1:24" s="116" customFormat="1" ht="12.75">
      <c r="A241" s="116">
        <v>1860</v>
      </c>
      <c r="B241" s="116">
        <v>126.1</v>
      </c>
      <c r="C241" s="116">
        <v>126.9</v>
      </c>
      <c r="D241" s="116">
        <v>9.024525733423527</v>
      </c>
      <c r="E241" s="116">
        <v>9.474999803578697</v>
      </c>
      <c r="F241" s="116">
        <v>22.403890809957932</v>
      </c>
      <c r="G241" s="116" t="s">
        <v>59</v>
      </c>
      <c r="H241" s="116">
        <v>0.49501207959949056</v>
      </c>
      <c r="I241" s="116">
        <v>59.09501207959948</v>
      </c>
      <c r="J241" s="116" t="s">
        <v>73</v>
      </c>
      <c r="K241" s="116">
        <v>1.0209716764774759</v>
      </c>
      <c r="M241" s="116" t="s">
        <v>68</v>
      </c>
      <c r="N241" s="116">
        <v>0.5979083799978984</v>
      </c>
      <c r="X241" s="116">
        <v>67.5</v>
      </c>
    </row>
    <row r="242" spans="1:24" s="116" customFormat="1" ht="12.75">
      <c r="A242" s="116">
        <v>1857</v>
      </c>
      <c r="B242" s="116">
        <v>137.9600067138672</v>
      </c>
      <c r="C242" s="116">
        <v>180.86000061035156</v>
      </c>
      <c r="D242" s="116">
        <v>9.27723503112793</v>
      </c>
      <c r="E242" s="116">
        <v>8.961634635925293</v>
      </c>
      <c r="F242" s="116">
        <v>25.56535657490164</v>
      </c>
      <c r="G242" s="116" t="s">
        <v>56</v>
      </c>
      <c r="H242" s="116">
        <v>-4.8301603531448905</v>
      </c>
      <c r="I242" s="116">
        <v>65.6298463607223</v>
      </c>
      <c r="J242" s="116" t="s">
        <v>62</v>
      </c>
      <c r="K242" s="116">
        <v>0.9084011229968804</v>
      </c>
      <c r="L242" s="116">
        <v>0.37353360250596107</v>
      </c>
      <c r="M242" s="116">
        <v>0.21505157229439828</v>
      </c>
      <c r="N242" s="116">
        <v>0.09239417518683976</v>
      </c>
      <c r="O242" s="116">
        <v>0.03648327372682015</v>
      </c>
      <c r="P242" s="116">
        <v>0.010715517976824978</v>
      </c>
      <c r="Q242" s="116">
        <v>0.004440784053664863</v>
      </c>
      <c r="R242" s="116">
        <v>0.0014221321196864684</v>
      </c>
      <c r="S242" s="116">
        <v>0.0004786364696403604</v>
      </c>
      <c r="T242" s="116">
        <v>0.00015764753987713705</v>
      </c>
      <c r="U242" s="116">
        <v>9.710333346565545E-05</v>
      </c>
      <c r="V242" s="116">
        <v>5.276613259537184E-05</v>
      </c>
      <c r="W242" s="116">
        <v>2.9842892475505062E-05</v>
      </c>
      <c r="X242" s="116">
        <v>67.5</v>
      </c>
    </row>
    <row r="243" spans="1:24" s="116" customFormat="1" ht="12.75">
      <c r="A243" s="116">
        <v>1858</v>
      </c>
      <c r="B243" s="116">
        <v>142.32000732421875</v>
      </c>
      <c r="C243" s="116">
        <v>155.6199951171875</v>
      </c>
      <c r="D243" s="116">
        <v>8.646540641784668</v>
      </c>
      <c r="E243" s="116">
        <v>8.97741413116455</v>
      </c>
      <c r="F243" s="116">
        <v>34.73731530649423</v>
      </c>
      <c r="G243" s="116" t="s">
        <v>57</v>
      </c>
      <c r="H243" s="116">
        <v>20.877682778262027</v>
      </c>
      <c r="I243" s="116">
        <v>95.69769010248078</v>
      </c>
      <c r="J243" s="116" t="s">
        <v>60</v>
      </c>
      <c r="K243" s="116">
        <v>-0.7821690529186134</v>
      </c>
      <c r="L243" s="116">
        <v>0.0020330593542768854</v>
      </c>
      <c r="M243" s="116">
        <v>0.18639923079957538</v>
      </c>
      <c r="N243" s="116">
        <v>-0.0009560278272801952</v>
      </c>
      <c r="O243" s="116">
        <v>-0.031211424961792914</v>
      </c>
      <c r="P243" s="116">
        <v>0.0002326640895283196</v>
      </c>
      <c r="Q243" s="116">
        <v>0.0039059422197049204</v>
      </c>
      <c r="R243" s="116">
        <v>-7.685576122623018E-05</v>
      </c>
      <c r="S243" s="116">
        <v>-0.0003917866742451424</v>
      </c>
      <c r="T243" s="116">
        <v>1.657283792246929E-05</v>
      </c>
      <c r="U243" s="116">
        <v>8.880154312723366E-05</v>
      </c>
      <c r="V243" s="116">
        <v>-6.069959771410697E-06</v>
      </c>
      <c r="W243" s="116">
        <v>-2.3838697793739133E-05</v>
      </c>
      <c r="X243" s="116">
        <v>67.5</v>
      </c>
    </row>
    <row r="244" spans="1:24" s="116" customFormat="1" ht="12.75">
      <c r="A244" s="116">
        <v>1859</v>
      </c>
      <c r="B244" s="116">
        <v>137.05999755859375</v>
      </c>
      <c r="C244" s="116">
        <v>120.95999908447266</v>
      </c>
      <c r="D244" s="116">
        <v>9.480299949645996</v>
      </c>
      <c r="E244" s="116">
        <v>10.066825866699219</v>
      </c>
      <c r="F244" s="116">
        <v>30.51732956322555</v>
      </c>
      <c r="G244" s="116" t="s">
        <v>58</v>
      </c>
      <c r="H244" s="116">
        <v>7.101293579206541</v>
      </c>
      <c r="I244" s="116">
        <v>76.66129113780029</v>
      </c>
      <c r="J244" s="116" t="s">
        <v>61</v>
      </c>
      <c r="K244" s="116">
        <v>0.4619568950869688</v>
      </c>
      <c r="L244" s="116">
        <v>0.37352806972266933</v>
      </c>
      <c r="M244" s="116">
        <v>0.10724973428227891</v>
      </c>
      <c r="N244" s="116">
        <v>-0.09238922891360173</v>
      </c>
      <c r="O244" s="116">
        <v>0.0188911676103002</v>
      </c>
      <c r="P244" s="116">
        <v>0.010712991782555572</v>
      </c>
      <c r="Q244" s="116">
        <v>0.0021128602385417574</v>
      </c>
      <c r="R244" s="116">
        <v>-0.0014200538573625524</v>
      </c>
      <c r="S244" s="116">
        <v>0.0002749473985214596</v>
      </c>
      <c r="T244" s="116">
        <v>0.00015677400254030985</v>
      </c>
      <c r="U244" s="116">
        <v>3.928540833903016E-05</v>
      </c>
      <c r="V244" s="116">
        <v>-5.241584052026466E-05</v>
      </c>
      <c r="W244" s="116">
        <v>1.7953125599831736E-05</v>
      </c>
      <c r="X244" s="116">
        <v>67.5</v>
      </c>
    </row>
    <row r="245" s="116" customFormat="1" ht="12.75">
      <c r="A245" s="116" t="s">
        <v>139</v>
      </c>
    </row>
    <row r="246" spans="1:24" s="116" customFormat="1" ht="12.75">
      <c r="A246" s="116">
        <v>1860</v>
      </c>
      <c r="B246" s="116">
        <v>127.96</v>
      </c>
      <c r="C246" s="116">
        <v>130.96</v>
      </c>
      <c r="D246" s="116">
        <v>9.033439524981974</v>
      </c>
      <c r="E246" s="116">
        <v>9.482064060444129</v>
      </c>
      <c r="F246" s="116">
        <v>23.752899498983215</v>
      </c>
      <c r="G246" s="116" t="s">
        <v>59</v>
      </c>
      <c r="H246" s="116">
        <v>2.1363758093507386</v>
      </c>
      <c r="I246" s="116">
        <v>62.596375809350725</v>
      </c>
      <c r="J246" s="116" t="s">
        <v>73</v>
      </c>
      <c r="K246" s="116">
        <v>0.7579346791278563</v>
      </c>
      <c r="M246" s="116" t="s">
        <v>68</v>
      </c>
      <c r="N246" s="116">
        <v>0.409892112697561</v>
      </c>
      <c r="X246" s="116">
        <v>67.5</v>
      </c>
    </row>
    <row r="247" spans="1:24" s="116" customFormat="1" ht="12.75">
      <c r="A247" s="116">
        <v>1857</v>
      </c>
      <c r="B247" s="116">
        <v>153.67999267578125</v>
      </c>
      <c r="C247" s="116">
        <v>158.67999267578125</v>
      </c>
      <c r="D247" s="116">
        <v>9.003656387329102</v>
      </c>
      <c r="E247" s="116">
        <v>9.625100135803223</v>
      </c>
      <c r="F247" s="116">
        <v>29.01216529183413</v>
      </c>
      <c r="G247" s="116" t="s">
        <v>56</v>
      </c>
      <c r="H247" s="116">
        <v>-9.388008465607527</v>
      </c>
      <c r="I247" s="116">
        <v>76.79198421017372</v>
      </c>
      <c r="J247" s="116" t="s">
        <v>62</v>
      </c>
      <c r="K247" s="116">
        <v>0.8251068297902997</v>
      </c>
      <c r="L247" s="116">
        <v>0.1880725028067738</v>
      </c>
      <c r="M247" s="116">
        <v>0.1953327340746829</v>
      </c>
      <c r="N247" s="116">
        <v>0.04962817576144421</v>
      </c>
      <c r="O247" s="116">
        <v>0.033138079596381355</v>
      </c>
      <c r="P247" s="116">
        <v>0.005395270192832018</v>
      </c>
      <c r="Q247" s="116">
        <v>0.004033611954959569</v>
      </c>
      <c r="R247" s="116">
        <v>0.0007638578218081398</v>
      </c>
      <c r="S247" s="116">
        <v>0.0004347783472418207</v>
      </c>
      <c r="T247" s="116">
        <v>7.938504126254212E-05</v>
      </c>
      <c r="U247" s="116">
        <v>8.821541855075523E-05</v>
      </c>
      <c r="V247" s="116">
        <v>2.8345497884812473E-05</v>
      </c>
      <c r="W247" s="116">
        <v>2.711394195075162E-05</v>
      </c>
      <c r="X247" s="116">
        <v>67.5</v>
      </c>
    </row>
    <row r="248" spans="1:24" s="116" customFormat="1" ht="12.75">
      <c r="A248" s="116">
        <v>1858</v>
      </c>
      <c r="B248" s="116">
        <v>150.10000610351562</v>
      </c>
      <c r="C248" s="116">
        <v>144.89999389648438</v>
      </c>
      <c r="D248" s="116">
        <v>8.627700805664062</v>
      </c>
      <c r="E248" s="116">
        <v>9.008088111877441</v>
      </c>
      <c r="F248" s="116">
        <v>33.174721025049024</v>
      </c>
      <c r="G248" s="116" t="s">
        <v>57</v>
      </c>
      <c r="H248" s="116">
        <v>9.022384156065243</v>
      </c>
      <c r="I248" s="116">
        <v>91.62239025958087</v>
      </c>
      <c r="J248" s="116" t="s">
        <v>60</v>
      </c>
      <c r="K248" s="116">
        <v>-0.2618082357058244</v>
      </c>
      <c r="L248" s="116">
        <v>0.0010235033394852566</v>
      </c>
      <c r="M248" s="116">
        <v>0.06408106999144263</v>
      </c>
      <c r="N248" s="116">
        <v>-0.0005135419307217261</v>
      </c>
      <c r="O248" s="116">
        <v>-0.0101751698672196</v>
      </c>
      <c r="P248" s="116">
        <v>0.00011709494185581998</v>
      </c>
      <c r="Q248" s="116">
        <v>0.0014228183069707073</v>
      </c>
      <c r="R248" s="116">
        <v>-4.128339005681364E-05</v>
      </c>
      <c r="S248" s="116">
        <v>-0.00010523693442960167</v>
      </c>
      <c r="T248" s="116">
        <v>8.34068954704165E-06</v>
      </c>
      <c r="U248" s="116">
        <v>3.7555864147965074E-05</v>
      </c>
      <c r="V248" s="116">
        <v>-3.25844082308297E-06</v>
      </c>
      <c r="W248" s="116">
        <v>-5.680105197510972E-06</v>
      </c>
      <c r="X248" s="116">
        <v>67.5</v>
      </c>
    </row>
    <row r="249" spans="1:24" s="116" customFormat="1" ht="12.75">
      <c r="A249" s="116">
        <v>1859</v>
      </c>
      <c r="B249" s="116">
        <v>118.80000305175781</v>
      </c>
      <c r="C249" s="116">
        <v>125.5999984741211</v>
      </c>
      <c r="D249" s="116">
        <v>9.611543655395508</v>
      </c>
      <c r="E249" s="116">
        <v>10.103072166442871</v>
      </c>
      <c r="F249" s="116">
        <v>25.134418571063218</v>
      </c>
      <c r="G249" s="116" t="s">
        <v>58</v>
      </c>
      <c r="H249" s="116">
        <v>10.929203137491847</v>
      </c>
      <c r="I249" s="116">
        <v>62.22920618924966</v>
      </c>
      <c r="J249" s="116" t="s">
        <v>61</v>
      </c>
      <c r="K249" s="116">
        <v>0.7824689950938645</v>
      </c>
      <c r="L249" s="116">
        <v>0.18806971779879397</v>
      </c>
      <c r="M249" s="116">
        <v>0.18452233867432588</v>
      </c>
      <c r="N249" s="116">
        <v>-0.04962551867833916</v>
      </c>
      <c r="O249" s="116">
        <v>0.031537251584583786</v>
      </c>
      <c r="P249" s="116">
        <v>0.005393999372288936</v>
      </c>
      <c r="Q249" s="116">
        <v>0.003774336162630691</v>
      </c>
      <c r="R249" s="116">
        <v>-0.0007627414067971482</v>
      </c>
      <c r="S249" s="116">
        <v>0.00042184997198315533</v>
      </c>
      <c r="T249" s="116">
        <v>7.894566279495906E-05</v>
      </c>
      <c r="U249" s="116">
        <v>7.982178360688593E-05</v>
      </c>
      <c r="V249" s="116">
        <v>-2.8157588919159514E-05</v>
      </c>
      <c r="W249" s="116">
        <v>2.651230380510033E-05</v>
      </c>
      <c r="X249" s="116">
        <v>67.5</v>
      </c>
    </row>
    <row r="250" s="116" customFormat="1" ht="12.75">
      <c r="A250" s="116" t="s">
        <v>145</v>
      </c>
    </row>
    <row r="251" spans="1:24" s="116" customFormat="1" ht="12.75">
      <c r="A251" s="116">
        <v>1860</v>
      </c>
      <c r="B251" s="116">
        <v>128.28</v>
      </c>
      <c r="C251" s="116">
        <v>141.08</v>
      </c>
      <c r="D251" s="116">
        <v>9.055148607535418</v>
      </c>
      <c r="E251" s="116">
        <v>9.301484021082729</v>
      </c>
      <c r="F251" s="116">
        <v>21.37145092922482</v>
      </c>
      <c r="G251" s="116" t="s">
        <v>59</v>
      </c>
      <c r="H251" s="116">
        <v>-4.59376089134534</v>
      </c>
      <c r="I251" s="116">
        <v>56.18623910865466</v>
      </c>
      <c r="J251" s="116" t="s">
        <v>73</v>
      </c>
      <c r="K251" s="116">
        <v>2.142540632104583</v>
      </c>
      <c r="M251" s="116" t="s">
        <v>68</v>
      </c>
      <c r="N251" s="116">
        <v>1.119199831482886</v>
      </c>
      <c r="X251" s="116">
        <v>67.5</v>
      </c>
    </row>
    <row r="252" spans="1:24" s="116" customFormat="1" ht="12.75">
      <c r="A252" s="116">
        <v>1857</v>
      </c>
      <c r="B252" s="116">
        <v>166.22000122070312</v>
      </c>
      <c r="C252" s="116">
        <v>173.1199951171875</v>
      </c>
      <c r="D252" s="116">
        <v>8.776079177856445</v>
      </c>
      <c r="E252" s="116">
        <v>10.216939926147461</v>
      </c>
      <c r="F252" s="116">
        <v>32.64655800980443</v>
      </c>
      <c r="G252" s="116" t="s">
        <v>56</v>
      </c>
      <c r="H252" s="116">
        <v>-10.020743192983005</v>
      </c>
      <c r="I252" s="116">
        <v>88.69925802772012</v>
      </c>
      <c r="J252" s="116" t="s">
        <v>62</v>
      </c>
      <c r="K252" s="116">
        <v>1.4189751951970226</v>
      </c>
      <c r="L252" s="116">
        <v>0.07215492940573262</v>
      </c>
      <c r="M252" s="116">
        <v>0.335922693932818</v>
      </c>
      <c r="N252" s="116">
        <v>0.08773300328188521</v>
      </c>
      <c r="O252" s="116">
        <v>0.05698896947221041</v>
      </c>
      <c r="P252" s="116">
        <v>0.002069991689764281</v>
      </c>
      <c r="Q252" s="116">
        <v>0.006936775801028569</v>
      </c>
      <c r="R252" s="116">
        <v>0.0013503687861682095</v>
      </c>
      <c r="S252" s="116">
        <v>0.000747683721519763</v>
      </c>
      <c r="T252" s="116">
        <v>3.043817863209516E-05</v>
      </c>
      <c r="U252" s="116">
        <v>0.00015170773478826225</v>
      </c>
      <c r="V252" s="116">
        <v>5.0107155209821815E-05</v>
      </c>
      <c r="W252" s="116">
        <v>4.6624025007321104E-05</v>
      </c>
      <c r="X252" s="116">
        <v>67.5</v>
      </c>
    </row>
    <row r="253" spans="1:24" s="116" customFormat="1" ht="12.75">
      <c r="A253" s="116">
        <v>1858</v>
      </c>
      <c r="B253" s="116">
        <v>153.16000366210938</v>
      </c>
      <c r="C253" s="116">
        <v>161.05999755859375</v>
      </c>
      <c r="D253" s="116">
        <v>8.690004348754883</v>
      </c>
      <c r="E253" s="116">
        <v>8.821008682250977</v>
      </c>
      <c r="F253" s="116">
        <v>37.67703460566899</v>
      </c>
      <c r="G253" s="116" t="s">
        <v>57</v>
      </c>
      <c r="H253" s="116">
        <v>17.664160989184822</v>
      </c>
      <c r="I253" s="116">
        <v>103.3241646512942</v>
      </c>
      <c r="J253" s="116" t="s">
        <v>60</v>
      </c>
      <c r="K253" s="116">
        <v>-0.851677339182353</v>
      </c>
      <c r="L253" s="116">
        <v>0.00039297865796385207</v>
      </c>
      <c r="M253" s="116">
        <v>0.2046640620992186</v>
      </c>
      <c r="N253" s="116">
        <v>-0.0009078655892482867</v>
      </c>
      <c r="O253" s="116">
        <v>-0.033711235421090724</v>
      </c>
      <c r="P253" s="116">
        <v>4.5016770000336865E-05</v>
      </c>
      <c r="Q253" s="116">
        <v>0.0043692089343993264</v>
      </c>
      <c r="R253" s="116">
        <v>-7.29954582705792E-05</v>
      </c>
      <c r="S253" s="116">
        <v>-0.0004005459839714002</v>
      </c>
      <c r="T253" s="116">
        <v>3.212671063103849E-06</v>
      </c>
      <c r="U253" s="116">
        <v>0.00010458829203699402</v>
      </c>
      <c r="V253" s="116">
        <v>-5.765646194017535E-06</v>
      </c>
      <c r="W253" s="116">
        <v>-2.3647837282369084E-05</v>
      </c>
      <c r="X253" s="116">
        <v>67.5</v>
      </c>
    </row>
    <row r="254" spans="1:24" s="116" customFormat="1" ht="12.75">
      <c r="A254" s="116">
        <v>1859</v>
      </c>
      <c r="B254" s="116">
        <v>115.77999877929688</v>
      </c>
      <c r="C254" s="116">
        <v>115.58000183105469</v>
      </c>
      <c r="D254" s="116">
        <v>9.64684772491455</v>
      </c>
      <c r="E254" s="116">
        <v>9.653825759887695</v>
      </c>
      <c r="F254" s="116">
        <v>27.440432595540276</v>
      </c>
      <c r="G254" s="116" t="s">
        <v>58</v>
      </c>
      <c r="H254" s="116">
        <v>19.401344895628924</v>
      </c>
      <c r="I254" s="116">
        <v>67.6813436749258</v>
      </c>
      <c r="J254" s="116" t="s">
        <v>61</v>
      </c>
      <c r="K254" s="116">
        <v>1.1349609308287645</v>
      </c>
      <c r="L254" s="116">
        <v>0.07215385925451696</v>
      </c>
      <c r="M254" s="116">
        <v>0.26637694717097593</v>
      </c>
      <c r="N254" s="116">
        <v>-0.08772830583643537</v>
      </c>
      <c r="O254" s="116">
        <v>0.04594883293282135</v>
      </c>
      <c r="P254" s="116">
        <v>0.002069502134841112</v>
      </c>
      <c r="Q254" s="116">
        <v>0.005387844819712297</v>
      </c>
      <c r="R254" s="116">
        <v>-0.0013483944236495759</v>
      </c>
      <c r="S254" s="116">
        <v>0.0006313429037773571</v>
      </c>
      <c r="T254" s="116">
        <v>3.0268159228463658E-05</v>
      </c>
      <c r="U254" s="116">
        <v>0.00010989324803358105</v>
      </c>
      <c r="V254" s="116">
        <v>-4.977433402052291E-05</v>
      </c>
      <c r="W254" s="116">
        <v>4.018183046788558E-05</v>
      </c>
      <c r="X254" s="116">
        <v>67.5</v>
      </c>
    </row>
    <row r="255" s="116" customFormat="1" ht="12.75">
      <c r="A255" s="116" t="s">
        <v>151</v>
      </c>
    </row>
    <row r="256" spans="1:24" s="116" customFormat="1" ht="12.75">
      <c r="A256" s="116">
        <v>1860</v>
      </c>
      <c r="B256" s="116">
        <v>140.72</v>
      </c>
      <c r="C256" s="116">
        <v>153.92</v>
      </c>
      <c r="D256" s="116">
        <v>8.668015587319827</v>
      </c>
      <c r="E256" s="116">
        <v>9.007128084219516</v>
      </c>
      <c r="F256" s="116">
        <v>22.840010977801064</v>
      </c>
      <c r="G256" s="116" t="s">
        <v>59</v>
      </c>
      <c r="H256" s="116">
        <v>-10.458250116554979</v>
      </c>
      <c r="I256" s="116">
        <v>62.76174988344502</v>
      </c>
      <c r="J256" s="116" t="s">
        <v>73</v>
      </c>
      <c r="K256" s="116">
        <v>1.3184180217572938</v>
      </c>
      <c r="M256" s="116" t="s">
        <v>68</v>
      </c>
      <c r="N256" s="116">
        <v>0.733683467332147</v>
      </c>
      <c r="X256" s="116">
        <v>67.5</v>
      </c>
    </row>
    <row r="257" spans="1:24" s="116" customFormat="1" ht="12.75">
      <c r="A257" s="116">
        <v>1857</v>
      </c>
      <c r="B257" s="116">
        <v>147.5800018310547</v>
      </c>
      <c r="C257" s="116">
        <v>171.27999877929688</v>
      </c>
      <c r="D257" s="116">
        <v>8.497969627380371</v>
      </c>
      <c r="E257" s="116">
        <v>9.97917652130127</v>
      </c>
      <c r="F257" s="116">
        <v>30.552843538346085</v>
      </c>
      <c r="G257" s="116" t="s">
        <v>56</v>
      </c>
      <c r="H257" s="116">
        <v>5.580367636597785</v>
      </c>
      <c r="I257" s="116">
        <v>85.66036946765247</v>
      </c>
      <c r="J257" s="116" t="s">
        <v>62</v>
      </c>
      <c r="K257" s="116">
        <v>1.0721866490757357</v>
      </c>
      <c r="L257" s="116">
        <v>0.3034893224033297</v>
      </c>
      <c r="M257" s="116">
        <v>0.2538255189828921</v>
      </c>
      <c r="N257" s="116">
        <v>0.10168742752191648</v>
      </c>
      <c r="O257" s="116">
        <v>0.04306091292819317</v>
      </c>
      <c r="P257" s="116">
        <v>0.008706151589691485</v>
      </c>
      <c r="Q257" s="116">
        <v>0.005241466699283236</v>
      </c>
      <c r="R257" s="116">
        <v>0.0015652140940185123</v>
      </c>
      <c r="S257" s="116">
        <v>0.0005649291313286314</v>
      </c>
      <c r="T257" s="116">
        <v>0.0001281416726739358</v>
      </c>
      <c r="U257" s="116">
        <v>0.00011462978074994931</v>
      </c>
      <c r="V257" s="116">
        <v>5.8079440478872036E-05</v>
      </c>
      <c r="W257" s="116">
        <v>3.522492992741646E-05</v>
      </c>
      <c r="X257" s="116">
        <v>67.5</v>
      </c>
    </row>
    <row r="258" spans="1:24" s="116" customFormat="1" ht="12.75">
      <c r="A258" s="116">
        <v>1858</v>
      </c>
      <c r="B258" s="116">
        <v>150.86000061035156</v>
      </c>
      <c r="C258" s="116">
        <v>159.86000061035156</v>
      </c>
      <c r="D258" s="116">
        <v>8.86369514465332</v>
      </c>
      <c r="E258" s="116">
        <v>8.901460647583008</v>
      </c>
      <c r="F258" s="116">
        <v>36.851125073899944</v>
      </c>
      <c r="G258" s="116" t="s">
        <v>57</v>
      </c>
      <c r="H258" s="116">
        <v>15.709324983572486</v>
      </c>
      <c r="I258" s="116">
        <v>99.06932559392405</v>
      </c>
      <c r="J258" s="116" t="s">
        <v>60</v>
      </c>
      <c r="K258" s="116">
        <v>-1.005013956707744</v>
      </c>
      <c r="L258" s="116">
        <v>-0.0016505010776818238</v>
      </c>
      <c r="M258" s="116">
        <v>0.23891332382135846</v>
      </c>
      <c r="N258" s="116">
        <v>-0.001051974328625175</v>
      </c>
      <c r="O258" s="116">
        <v>-0.04019887215848595</v>
      </c>
      <c r="P258" s="116">
        <v>-0.00018875974741373796</v>
      </c>
      <c r="Q258" s="116">
        <v>0.004978307242625765</v>
      </c>
      <c r="R258" s="116">
        <v>-8.459159632280306E-05</v>
      </c>
      <c r="S258" s="116">
        <v>-0.0005125054819837272</v>
      </c>
      <c r="T258" s="116">
        <v>-1.343667610081758E-05</v>
      </c>
      <c r="U258" s="116">
        <v>0.00011137479335258208</v>
      </c>
      <c r="V258" s="116">
        <v>-6.683552372408475E-06</v>
      </c>
      <c r="W258" s="116">
        <v>-3.144373848131625E-05</v>
      </c>
      <c r="X258" s="116">
        <v>67.5</v>
      </c>
    </row>
    <row r="259" spans="1:24" s="116" customFormat="1" ht="12.75">
      <c r="A259" s="116">
        <v>1859</v>
      </c>
      <c r="B259" s="116">
        <v>125.0999984741211</v>
      </c>
      <c r="C259" s="116">
        <v>112.5999984741211</v>
      </c>
      <c r="D259" s="116">
        <v>9.4232177734375</v>
      </c>
      <c r="E259" s="116">
        <v>9.780322074890137</v>
      </c>
      <c r="F259" s="116">
        <v>28.81642100413108</v>
      </c>
      <c r="G259" s="116" t="s">
        <v>58</v>
      </c>
      <c r="H259" s="116">
        <v>15.190439702205268</v>
      </c>
      <c r="I259" s="116">
        <v>72.79043817632636</v>
      </c>
      <c r="J259" s="116" t="s">
        <v>61</v>
      </c>
      <c r="K259" s="116">
        <v>0.3735386958253446</v>
      </c>
      <c r="L259" s="116">
        <v>-0.30348483431470635</v>
      </c>
      <c r="M259" s="116">
        <v>0.085719413131246</v>
      </c>
      <c r="N259" s="116">
        <v>-0.10168198594656248</v>
      </c>
      <c r="O259" s="116">
        <v>0.01543673862560149</v>
      </c>
      <c r="P259" s="116">
        <v>-0.008704105080962882</v>
      </c>
      <c r="Q259" s="116">
        <v>0.0016399482179980398</v>
      </c>
      <c r="R259" s="116">
        <v>-0.001562926556798416</v>
      </c>
      <c r="S259" s="116">
        <v>0.00023766163838606662</v>
      </c>
      <c r="T259" s="116">
        <v>-0.0001274352541922204</v>
      </c>
      <c r="U259" s="116">
        <v>2.7122721848131083E-05</v>
      </c>
      <c r="V259" s="116">
        <v>-5.7693600459878676E-05</v>
      </c>
      <c r="W259" s="116">
        <v>1.5877247831724222E-05</v>
      </c>
      <c r="X259" s="116">
        <v>67.5</v>
      </c>
    </row>
    <row r="260" spans="1:14" s="116" customFormat="1" ht="12.75">
      <c r="A260" s="116" t="s">
        <v>157</v>
      </c>
      <c r="E260" s="117" t="s">
        <v>106</v>
      </c>
      <c r="F260" s="117">
        <f>MIN(F231:F259)</f>
        <v>21.37145092922482</v>
      </c>
      <c r="G260" s="117"/>
      <c r="H260" s="117"/>
      <c r="I260" s="118"/>
      <c r="J260" s="118" t="s">
        <v>158</v>
      </c>
      <c r="K260" s="117">
        <f>AVERAGE(K258,K253,K248,K243,K238,K233)</f>
        <v>-0.8415547382776745</v>
      </c>
      <c r="L260" s="117">
        <f>AVERAGE(L258,L253,L248,L243,L238,L233)</f>
        <v>-0.0006251709674272316</v>
      </c>
      <c r="M260" s="118" t="s">
        <v>108</v>
      </c>
      <c r="N260" s="117" t="e">
        <f>Mittelwert(K256,K251,K246,K241,K236,K231)</f>
        <v>#NAME?</v>
      </c>
    </row>
    <row r="261" spans="5:14" s="116" customFormat="1" ht="12.75">
      <c r="E261" s="117" t="s">
        <v>107</v>
      </c>
      <c r="F261" s="117">
        <f>MAX(F231:F259)</f>
        <v>43.346461361587686</v>
      </c>
      <c r="G261" s="117"/>
      <c r="H261" s="117"/>
      <c r="I261" s="118"/>
      <c r="J261" s="118" t="s">
        <v>159</v>
      </c>
      <c r="K261" s="117">
        <f>AVERAGE(K259,K254,K249,K244,K239,K234)</f>
        <v>0.6199243767503245</v>
      </c>
      <c r="L261" s="117">
        <f>AVERAGE(L259,L254,L249,L244,L239,L234)</f>
        <v>-0.11502736475956027</v>
      </c>
      <c r="M261" s="117"/>
      <c r="N261" s="117"/>
    </row>
    <row r="262" spans="5:14" s="116" customFormat="1" ht="12.75">
      <c r="E262" s="117"/>
      <c r="F262" s="117"/>
      <c r="G262" s="117"/>
      <c r="H262" s="117"/>
      <c r="I262" s="117"/>
      <c r="J262" s="118" t="s">
        <v>112</v>
      </c>
      <c r="K262" s="117">
        <f>ABS(K260/$G$33)</f>
        <v>0.5259717114235465</v>
      </c>
      <c r="L262" s="117">
        <f>ABS(L260/$H$33)</f>
        <v>0.001736586020631199</v>
      </c>
      <c r="M262" s="118" t="s">
        <v>111</v>
      </c>
      <c r="N262" s="117">
        <f>K262+L262+L263+K263</f>
        <v>0.9518301599361327</v>
      </c>
    </row>
    <row r="263" spans="5:14" s="116" customFormat="1" ht="12.75">
      <c r="E263" s="117"/>
      <c r="F263" s="117"/>
      <c r="G263" s="117"/>
      <c r="H263" s="117"/>
      <c r="I263" s="117"/>
      <c r="J263" s="117"/>
      <c r="K263" s="117">
        <f>ABS(K261/$G$34)</f>
        <v>0.35222975951722985</v>
      </c>
      <c r="L263" s="117">
        <f>ABS(L261/$H$34)</f>
        <v>0.07189210297472516</v>
      </c>
      <c r="M263" s="117"/>
      <c r="N263" s="117"/>
    </row>
    <row r="264" s="101" customFormat="1" ht="12.75"/>
    <row r="265" s="101" customFormat="1" ht="12.75"/>
    <row r="266" s="101" customFormat="1" ht="12.75"/>
    <row r="267" s="101" customFormat="1" ht="12.75"/>
    <row r="268" s="101" customFormat="1" ht="12.75"/>
    <row r="269" s="101" customFormat="1" ht="12.75"/>
    <row r="270" s="101" customFormat="1" ht="12.75"/>
    <row r="271" s="101" customFormat="1" ht="12.75"/>
    <row r="272" s="101" customFormat="1" ht="12.75"/>
    <row r="273" s="101" customFormat="1" ht="12.75"/>
    <row r="274" s="101" customFormat="1" ht="12.75"/>
    <row r="275" s="101" customFormat="1" ht="12.75"/>
    <row r="276" s="101" customFormat="1" ht="12.75"/>
    <row r="277" s="101" customFormat="1" ht="12.75"/>
    <row r="278" s="101" customFormat="1" ht="12.75"/>
    <row r="279" s="101" customFormat="1" ht="12.75"/>
    <row r="280" s="101" customFormat="1" ht="12.75"/>
  </sheetData>
  <sheetProtection formatCells="0" formatColumns="0" formatRows="0" selectLockedCells="1"/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2004-10-07T06:02:00Z</cp:lastPrinted>
  <dcterms:created xsi:type="dcterms:W3CDTF">2003-07-09T12:58:06Z</dcterms:created>
  <dcterms:modified xsi:type="dcterms:W3CDTF">2004-12-15T13:57:38Z</dcterms:modified>
  <cp:category/>
  <cp:version/>
  <cp:contentType/>
  <cp:contentStatus/>
</cp:coreProperties>
</file>