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config'!$A$1:$K$31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<sst xmlns="http://schemas.openxmlformats.org/spreadsheetml/2006/main" count="713" uniqueCount="168">
  <si>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</si>
  <si>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</si>
  <si>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</si>
  <si>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</si>
  <si>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</si>
  <si>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</si>
  <si>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</si>
  <si>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</si>
  <si>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</si>
  <si>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</si>
  <si>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</si>
  <si>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</si>
  <si>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</si>
  <si>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</si>
  <si>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</si>
  <si>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</si>
  <si>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</si>
  <si>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</si>
  <si>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</si>
  <si>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</si>
  <si>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</si>
  <si>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</si>
  <si>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</si>
  <si>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</si>
  <si>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</si>
  <si>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</si>
  <si>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</si>
  <si>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</si>
  <si>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</si>
  <si>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</si>
  <si>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</si>
  <si>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</si>
  <si>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</si>
  <si>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</si>
  <si>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</si>
  <si>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</si>
  <si>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</si>
  <si>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</si>
  <si>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</si>
  <si>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</si>
  <si>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</si>
  <si>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</si>
  <si>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</si>
  <si>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</si>
  <si>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</si>
  <si>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</si>
  <si>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</si>
  <si>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</si>
  <si>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</si>
  <si>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</si>
  <si>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</si>
  <si>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</si>
  <si>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</si>
  <si>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</si>
  <si>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</si>
  <si>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</si>
  <si>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</si>
  <si>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</si>
  <si>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</si>
  <si>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</si>
  <si>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</si>
  <si>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</si>
  <si>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</si>
  <si>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</si>
  <si>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</si>
  <si>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</si>
  <si>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</si>
  <si>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</si>
  <si>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</si>
  <si>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</si>
  <si>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</si>
  <si>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</si>
  <si>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</si>
  <si>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</si>
  <si>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</si>
  <si>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</si>
  <si>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</si>
  <si>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</si>
  <si>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</si>
  <si>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</si>
  <si>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</si>
  <si>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</si>
  <si>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</si>
  <si>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</si>
  <si>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</si>
  <si>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</si>
  <si>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</si>
  <si>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</si>
  <si>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</si>
  <si>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</si>
  <si>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</si>
  <si>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</si>
  <si>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</si>
  <si>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</si>
  <si>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</si>
  <si>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</si>
  <si>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</si>
  <si>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</si>
  <si>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</si>
  <si>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</si>
  <si>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</si>
  <si>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</si>
  <si>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</si>
  <si>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</si>
  <si>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</si>
  <si>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</si>
  <si>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</si>
  <si>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</si>
  <si>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</si>
  <si>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</si>
  <si>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</si>
  <si>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</si>
  <si>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</si>
  <si>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</si>
  <si>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</si>
  <si>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</si>
  <si>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</si>
  <si>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</si>
  <si>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</si>
  <si>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</si>
  <si>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</si>
  <si>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</si>
  <si>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</si>
  <si>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</si>
  <si>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</si>
  <si>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</si>
  <si>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</si>
  <si>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</si>
  <si>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</si>
  <si>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</si>
  <si>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</si>
  <si>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</si>
  <si>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</si>
  <si>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</si>
  <si>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</si>
  <si>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</si>
  <si>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</si>
  <si>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</si>
  <si>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</si>
  <si>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</si>
  <si>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</si>
  <si>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</si>
  <si>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</si>
  <si>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</si>
  <si>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</si>
  <si>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</si>
  <si>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</si>
  <si>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</si>
  <si>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</si>
  <si>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</si>
  <si>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</si>
  <si>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</si>
  <si>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</si>
  <si>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</si>
  <si>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</si>
  <si>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</si>
  <si>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</si>
  <si>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</si>
  <si>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</si>
  <si>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</si>
  <si>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calculation-build with 0.95</t>
  </si>
  <si>
    <t xml:space="preserve"> </t>
  </si>
  <si>
    <t>PS = 0.95 montiert</t>
  </si>
  <si>
    <t>Cas 5</t>
  </si>
  <si>
    <t>AP 459        PS 0.95</t>
  </si>
  <si>
    <t>Achtung mit 0.95 PS bauen</t>
  </si>
  <si>
    <t>Warmfeldmessung ohne Verschaltungsbox vor dem Löten durchführen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</si>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</sst>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72050" y="1095375"/>
          <a:ext cx="332422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1" y="270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0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81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7" y="277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3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4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3" y="184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8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3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70"/>
            <a:ext cx="67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96175" y="2943225"/>
          <a:ext cx="6477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85.21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8640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89.10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96050" y="4010025"/>
          <a:ext cx="647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93.56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57950" y="1114425"/>
          <a:ext cx="6477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58.09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7677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82.22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6260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78.62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9582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98.50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505700" y="2076450"/>
          <a:ext cx="6477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73.50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7.191688819030263</v>
      </c>
      <c r="C41" s="2">
        <f aca="true" t="shared" si="0" ref="C41:C55">($B$41*H41+$B$42*J41+$B$43*L41+$B$44*N41+$B$45*P41+$B$46*R41+$B$47*T41+$B$48*V41)/100</f>
        <v>-2.483671541357203E-08</v>
      </c>
      <c r="D41" s="2">
        <f aca="true" t="shared" si="1" ref="D41:D55">($B$41*I41+$B$42*K41+$B$43*M41+$B$44*O41+$B$45*Q41+$B$46*S41+$B$47*U41+$B$48*W41)/100</f>
        <v>-3.093969616377196E-08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-7.080190559409585</v>
      </c>
      <c r="C42" s="2">
        <f t="shared" si="0"/>
        <v>9.970079317920328E-12</v>
      </c>
      <c r="D42" s="2">
        <f t="shared" si="1"/>
        <v>3.7161212625128444E-09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-2.5098899928337044</v>
      </c>
      <c r="C43" s="2">
        <f t="shared" si="0"/>
        <v>0.2972412140682826</v>
      </c>
      <c r="D43" s="2">
        <f t="shared" si="1"/>
        <v>-0.3743034826294107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0.6857669689039927</v>
      </c>
      <c r="C44" s="2">
        <f t="shared" si="0"/>
        <v>-0.0011783835074350056</v>
      </c>
      <c r="D44" s="2">
        <f t="shared" si="1"/>
        <v>-0.2165938714427265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7.191688819030263</v>
      </c>
      <c r="C45" s="2">
        <f t="shared" si="0"/>
        <v>-0.07137044985965776</v>
      </c>
      <c r="D45" s="2">
        <f t="shared" si="1"/>
        <v>-0.0878055230361438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-7.080190559409585</v>
      </c>
      <c r="C46" s="2">
        <f t="shared" si="0"/>
        <v>6.947081530446772E-05</v>
      </c>
      <c r="D46" s="2">
        <f t="shared" si="1"/>
        <v>0.006692057760249432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-2.5098899928337044</v>
      </c>
      <c r="C47" s="2">
        <f t="shared" si="0"/>
        <v>0.011774940283820274</v>
      </c>
      <c r="D47" s="2">
        <f t="shared" si="1"/>
        <v>-0.015160762861245673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0.6857669689039927</v>
      </c>
      <c r="C48" s="2">
        <f t="shared" si="0"/>
        <v>-0.00013486365126167034</v>
      </c>
      <c r="D48" s="2">
        <f t="shared" si="1"/>
        <v>-0.006212073236044573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-0.0015208728613634176</v>
      </c>
      <c r="D49" s="2">
        <f t="shared" si="1"/>
        <v>-0.0017738865555229067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5.5835320391424335E-06</v>
      </c>
      <c r="D50" s="2">
        <f t="shared" si="1"/>
        <v>0.00010282800989992929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0.00014069285449227556</v>
      </c>
      <c r="D51" s="2">
        <f t="shared" si="1"/>
        <v>-0.00020889683948638836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-9.607879350607363E-06</v>
      </c>
      <c r="D52" s="2">
        <f t="shared" si="1"/>
        <v>-9.091780784956129E-05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-3.6227920142384294E-05</v>
      </c>
      <c r="D53" s="2">
        <f t="shared" si="1"/>
        <v>-3.603792049413787E-05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4.4239649719203236E-07</v>
      </c>
      <c r="D54" s="2">
        <f t="shared" si="1"/>
        <v>3.791915504712829E-06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8.332233741091824E-06</v>
      </c>
      <c r="D55" s="2">
        <f t="shared" si="1"/>
        <v>-1.3311901882482037E-05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159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112</v>
      </c>
      <c r="L32" s="105"/>
      <c r="M32" s="102" t="s">
        <v>104</v>
      </c>
      <c r="N32" s="102">
        <f>MIN(N3:N31)</f>
        <v>0</v>
      </c>
      <c r="O32" s="102"/>
      <c r="P32" s="102"/>
      <c r="Q32" s="115"/>
      <c r="R32" s="115" t="s">
        <v>102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106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107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105</v>
      </c>
      <c r="N33" s="102">
        <f>MAX(N3:N31)</f>
        <v>0</v>
      </c>
      <c r="O33" s="102"/>
      <c r="P33" s="102"/>
      <c r="Q33" s="115"/>
      <c r="R33" s="115" t="s">
        <v>103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108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111</v>
      </c>
      <c r="L34" s="108"/>
      <c r="M34" s="102"/>
      <c r="N34" s="102"/>
      <c r="O34" s="102"/>
      <c r="P34" s="102"/>
      <c r="Q34" s="102"/>
      <c r="R34" s="115" t="s">
        <v>110</v>
      </c>
      <c r="S34" s="102" t="e">
        <f>ABS(S32/$G$33)</f>
        <v>#DIV/0!</v>
      </c>
      <c r="T34" s="102" t="e">
        <f>ABS(T32/$H$33)</f>
        <v>#DIV/0!</v>
      </c>
      <c r="U34" s="115" t="s">
        <v>109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F11" sqref="F11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71093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7109375" style="39" bestFit="1" customWidth="1"/>
    <col min="10" max="10" width="11.57421875" style="39" bestFit="1" customWidth="1"/>
    <col min="11" max="11" width="10.421875" style="39" customWidth="1"/>
    <col min="12" max="12" width="9.28125" style="39" customWidth="1"/>
    <col min="13" max="13" width="12.7109375" style="39" bestFit="1" customWidth="1"/>
    <col min="14" max="14" width="14.421875" style="39" bestFit="1" customWidth="1"/>
    <col min="15" max="15" width="12.7109375" style="39" bestFit="1" customWidth="1"/>
    <col min="16" max="16" width="13.421875" style="39" bestFit="1" customWidth="1"/>
    <col min="17" max="17" width="13.28125" style="39" bestFit="1" customWidth="1"/>
    <col min="18" max="19" width="15.140625" style="39" bestFit="1" customWidth="1"/>
    <col min="20" max="20" width="14.421875" style="39" bestFit="1" customWidth="1"/>
    <col min="21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1.0125</v>
      </c>
      <c r="I2" s="28" t="s">
        <v>160</v>
      </c>
    </row>
    <row r="3" spans="1:9" s="33" customFormat="1" ht="13.5" thickBot="1">
      <c r="A3" s="30">
        <v>1664</v>
      </c>
      <c r="B3" s="31">
        <v>93.56666666666666</v>
      </c>
      <c r="C3" s="31">
        <v>85.21666666666665</v>
      </c>
      <c r="D3" s="31">
        <v>9.162141275076674</v>
      </c>
      <c r="E3" s="31">
        <v>9.671490483259882</v>
      </c>
      <c r="F3" s="32" t="s">
        <v>69</v>
      </c>
      <c r="H3" s="34">
        <v>0.0625</v>
      </c>
      <c r="I3" s="33" t="s">
        <v>161</v>
      </c>
    </row>
    <row r="4" spans="1:9" ht="16.5" customHeight="1">
      <c r="A4" s="35">
        <v>1673</v>
      </c>
      <c r="B4" s="36">
        <v>73.50666666666667</v>
      </c>
      <c r="C4" s="36">
        <v>58.09</v>
      </c>
      <c r="D4" s="36">
        <v>9.389436369868026</v>
      </c>
      <c r="E4" s="36">
        <v>10.14709612748743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1676</v>
      </c>
      <c r="B5" s="41">
        <v>78.62</v>
      </c>
      <c r="C5" s="41">
        <v>82.22</v>
      </c>
      <c r="D5" s="41">
        <v>9.386129833206004</v>
      </c>
      <c r="E5" s="41">
        <v>9.944871418507692</v>
      </c>
      <c r="F5" s="37" t="s">
        <v>71</v>
      </c>
      <c r="I5" s="42">
        <v>3205</v>
      </c>
    </row>
    <row r="6" spans="1:6" s="33" customFormat="1" ht="13.5" thickBot="1">
      <c r="A6" s="43">
        <v>1668</v>
      </c>
      <c r="B6" s="44">
        <v>98.50666666666666</v>
      </c>
      <c r="C6" s="44">
        <v>89.10666666666667</v>
      </c>
      <c r="D6" s="44">
        <v>8.91825159195843</v>
      </c>
      <c r="E6" s="44">
        <v>9.689740922836478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4" ht="24" customHeight="1">
      <c r="A9" s="121" t="s">
        <v>113</v>
      </c>
      <c r="B9" s="122"/>
      <c r="C9" s="47" t="s">
        <v>158</v>
      </c>
      <c r="D9" s="119" t="s">
        <v>165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100</v>
      </c>
      <c r="E11" s="51" t="s">
        <v>167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3" t="s">
        <v>164</v>
      </c>
      <c r="B13" s="123"/>
      <c r="C13" s="123"/>
      <c r="D13" s="12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162</v>
      </c>
      <c r="B15" s="55"/>
      <c r="C15" s="55"/>
      <c r="D15" s="55"/>
      <c r="E15" s="55"/>
      <c r="F15" s="42">
        <v>3259</v>
      </c>
      <c r="K15" s="42">
        <v>2977</v>
      </c>
    </row>
    <row r="16" ht="12.75">
      <c r="A16" s="56" t="s">
        <v>101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7.191688819030263</v>
      </c>
      <c r="C19" s="62">
        <v>93.1983554856969</v>
      </c>
      <c r="D19" s="63">
        <v>36.843137611871846</v>
      </c>
      <c r="K19" s="64" t="s">
        <v>93</v>
      </c>
    </row>
    <row r="20" spans="1:11" ht="12.75">
      <c r="A20" s="61" t="s">
        <v>57</v>
      </c>
      <c r="B20" s="62">
        <v>-7.080190559409585</v>
      </c>
      <c r="C20" s="62">
        <v>84.03980944059037</v>
      </c>
      <c r="D20" s="63">
        <v>33.20373700329731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-2.5098899928337044</v>
      </c>
      <c r="C21" s="62">
        <v>108.49677667383291</v>
      </c>
      <c r="D21" s="63">
        <v>40.69569869363072</v>
      </c>
      <c r="F21" s="39" t="s">
        <v>96</v>
      </c>
    </row>
    <row r="22" spans="1:11" ht="16.5" thickBot="1">
      <c r="A22" s="67" t="s">
        <v>59</v>
      </c>
      <c r="B22" s="68">
        <v>0.6857669689039927</v>
      </c>
      <c r="C22" s="68">
        <v>106.75243363557061</v>
      </c>
      <c r="D22" s="69">
        <v>41.14499023738493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29.579601002243358</v>
      </c>
      <c r="I23" s="42">
        <v>3261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0.2972412140682826</v>
      </c>
      <c r="C27" s="78">
        <v>-0.0011783835074350056</v>
      </c>
      <c r="D27" s="78">
        <v>-0.07137044985965776</v>
      </c>
      <c r="E27" s="78">
        <v>6.947081530446772E-05</v>
      </c>
      <c r="F27" s="78">
        <v>0.011774940283820274</v>
      </c>
      <c r="G27" s="78">
        <v>-0.00013486365126167034</v>
      </c>
      <c r="H27" s="78">
        <v>-0.0015208728613634176</v>
      </c>
      <c r="I27" s="79">
        <v>5.5835320391424335E-06</v>
      </c>
    </row>
    <row r="28" spans="1:9" ht="13.5" thickBot="1">
      <c r="A28" s="80" t="s">
        <v>61</v>
      </c>
      <c r="B28" s="81">
        <v>-0.3743034826294107</v>
      </c>
      <c r="C28" s="81">
        <v>-0.2165938714427265</v>
      </c>
      <c r="D28" s="81">
        <v>-0.0878055230361438</v>
      </c>
      <c r="E28" s="81">
        <v>0.006692057760249432</v>
      </c>
      <c r="F28" s="81">
        <v>-0.015160762861245673</v>
      </c>
      <c r="G28" s="81">
        <v>-0.006212073236044573</v>
      </c>
      <c r="H28" s="81">
        <v>-0.0017738865555229067</v>
      </c>
      <c r="I28" s="82">
        <v>0.00010282800989992929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1:12" ht="23.25">
      <c r="A31" s="120" t="s">
        <v>166</v>
      </c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112</v>
      </c>
      <c r="L32" s="105"/>
      <c r="M32" s="99" t="s">
        <v>104</v>
      </c>
      <c r="N32" s="102">
        <f>MIN(N3:N31)</f>
        <v>0</v>
      </c>
      <c r="O32" s="102"/>
      <c r="P32" s="102"/>
      <c r="Q32" s="115"/>
      <c r="R32" s="115" t="s">
        <v>156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106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107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105</v>
      </c>
      <c r="N33" s="102">
        <f>MAX(N3:N31)</f>
        <v>0</v>
      </c>
      <c r="O33" s="102"/>
      <c r="P33" s="102"/>
      <c r="Q33" s="115"/>
      <c r="R33" s="115" t="s">
        <v>157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108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111</v>
      </c>
      <c r="L34" s="108"/>
      <c r="M34" s="99"/>
      <c r="N34" s="102"/>
      <c r="O34" s="102"/>
      <c r="P34" s="102"/>
      <c r="Q34" s="102"/>
      <c r="R34" s="115" t="s">
        <v>110</v>
      </c>
      <c r="S34" s="102" t="e">
        <f>ABS(S32/$G$33)</f>
        <v>#DIV/0!</v>
      </c>
      <c r="T34" s="102" t="e">
        <f>ABS(T32/$H$33)</f>
        <v>#DIV/0!</v>
      </c>
      <c r="U34" s="115" t="s">
        <v>109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1664</v>
      </c>
      <c r="B39" s="89">
        <v>93.56666666666666</v>
      </c>
      <c r="C39" s="89">
        <v>85.21666666666665</v>
      </c>
      <c r="D39" s="89">
        <v>9.162141275076674</v>
      </c>
      <c r="E39" s="89">
        <v>9.671490483259882</v>
      </c>
      <c r="F39" s="90">
        <f>I39*D39/(23678+B39)*1000</f>
        <v>41.14499023738493</v>
      </c>
      <c r="G39" s="91" t="s">
        <v>59</v>
      </c>
      <c r="H39" s="92">
        <f>I39-B39+X39</f>
        <v>0.6857669689039927</v>
      </c>
      <c r="I39" s="92">
        <f>(B39+C42-2*X39)*(23678+B39)*E42/((23678+C42)*D39+E42*(23678+B39))</f>
        <v>106.75243363557061</v>
      </c>
      <c r="J39" s="39" t="s">
        <v>73</v>
      </c>
      <c r="K39" s="39">
        <f>(K40*K40+L40*L40+M40*M40+N40*N40+O40*O40+P40*P40+Q40*Q40+R40*R40+S40*S40+T40*T40+U40*U40+V40*V40+W40*W40)</f>
        <v>0.28863072062260614</v>
      </c>
      <c r="M39" s="39" t="s">
        <v>68</v>
      </c>
      <c r="N39" s="39">
        <f>(K44*K44+L44*L44+M44*M44+N44*N44+O44*O44+P44*P44+Q44*Q44+R44*R44+S44*S44+T44*T44+U44*U44+V44*V44+W44*W44)</f>
        <v>0.16922573911887334</v>
      </c>
      <c r="X39" s="28">
        <f>(1-$H$2)*1000</f>
        <v>-12.499999999999956</v>
      </c>
    </row>
    <row r="40" spans="1:24" ht="12.75">
      <c r="A40" s="86">
        <v>1673</v>
      </c>
      <c r="B40" s="89">
        <v>73.50666666666667</v>
      </c>
      <c r="C40" s="89">
        <v>58.09</v>
      </c>
      <c r="D40" s="89">
        <v>9.389436369868026</v>
      </c>
      <c r="E40" s="89">
        <v>10.14709612748743</v>
      </c>
      <c r="F40" s="90">
        <f>I40*D40/(23678+B40)*1000</f>
        <v>36.843137611871846</v>
      </c>
      <c r="G40" s="91" t="s">
        <v>56</v>
      </c>
      <c r="H40" s="92">
        <f>I40-B40+X40</f>
        <v>7.191688819030263</v>
      </c>
      <c r="I40" s="92">
        <f>(B40+C39-2*X40)*(23678+B40)*E39/((23678+C39)*D40+E39*(23678+B40))</f>
        <v>93.1983554856969</v>
      </c>
      <c r="J40" s="39" t="s">
        <v>62</v>
      </c>
      <c r="K40" s="73">
        <f aca="true" t="shared" si="0" ref="K40:W40">SQRT(K41*K41+K42*K42)</f>
        <v>0.47797012087503143</v>
      </c>
      <c r="L40" s="73">
        <f t="shared" si="0"/>
        <v>0.21659707692911953</v>
      </c>
      <c r="M40" s="73">
        <f t="shared" si="0"/>
        <v>0.11315277720330466</v>
      </c>
      <c r="N40" s="73">
        <f t="shared" si="0"/>
        <v>0.006692418341727728</v>
      </c>
      <c r="O40" s="73">
        <f t="shared" si="0"/>
        <v>0.019196300404569093</v>
      </c>
      <c r="P40" s="73">
        <f t="shared" si="0"/>
        <v>0.006213537003544191</v>
      </c>
      <c r="Q40" s="73">
        <f t="shared" si="0"/>
        <v>0.002336606037032489</v>
      </c>
      <c r="R40" s="73">
        <f t="shared" si="0"/>
        <v>0.0001029794904338339</v>
      </c>
      <c r="S40" s="73">
        <f t="shared" si="0"/>
        <v>0.0002518578346063241</v>
      </c>
      <c r="T40" s="73">
        <f t="shared" si="0"/>
        <v>9.142406209409848E-05</v>
      </c>
      <c r="U40" s="73">
        <f t="shared" si="0"/>
        <v>5.1099842576907964E-05</v>
      </c>
      <c r="V40" s="73">
        <f t="shared" si="0"/>
        <v>3.817635112947455E-06</v>
      </c>
      <c r="W40" s="73">
        <f t="shared" si="0"/>
        <v>1.5704548731021146E-05</v>
      </c>
      <c r="X40" s="28">
        <f>(1-$H$2)*1000</f>
        <v>-12.499999999999956</v>
      </c>
    </row>
    <row r="41" spans="1:24" ht="12.75">
      <c r="A41" s="86">
        <v>1676</v>
      </c>
      <c r="B41" s="89">
        <v>78.62</v>
      </c>
      <c r="C41" s="89">
        <v>82.22</v>
      </c>
      <c r="D41" s="89">
        <v>9.386129833206004</v>
      </c>
      <c r="E41" s="89">
        <v>9.944871418507692</v>
      </c>
      <c r="F41" s="90">
        <f>I41*D41/(23678+B41)*1000</f>
        <v>33.20373700329731</v>
      </c>
      <c r="G41" s="91" t="s">
        <v>57</v>
      </c>
      <c r="H41" s="92">
        <f>I41-B41+X41</f>
        <v>-7.080190559409585</v>
      </c>
      <c r="I41" s="92">
        <f>(B41+C40-2*X41)*(23678+B41)*E40/((23678+C40)*D41+E40*(23678+B41))</f>
        <v>84.03980944059037</v>
      </c>
      <c r="J41" s="39" t="s">
        <v>60</v>
      </c>
      <c r="K41" s="73">
        <f>'calcul config'!C43</f>
        <v>0.2972412140682826</v>
      </c>
      <c r="L41" s="73">
        <f>'calcul config'!C44</f>
        <v>-0.0011783835074350056</v>
      </c>
      <c r="M41" s="73">
        <f>'calcul config'!C45</f>
        <v>-0.07137044985965776</v>
      </c>
      <c r="N41" s="73">
        <f>'calcul config'!C46</f>
        <v>6.947081530446772E-05</v>
      </c>
      <c r="O41" s="73">
        <f>'calcul config'!C47</f>
        <v>0.011774940283820274</v>
      </c>
      <c r="P41" s="73">
        <f>'calcul config'!C48</f>
        <v>-0.00013486365126167034</v>
      </c>
      <c r="Q41" s="73">
        <f>'calcul config'!C49</f>
        <v>-0.0015208728613634176</v>
      </c>
      <c r="R41" s="73">
        <f>'calcul config'!C50</f>
        <v>5.5835320391424335E-06</v>
      </c>
      <c r="S41" s="73">
        <f>'calcul config'!C51</f>
        <v>0.00014069285449227556</v>
      </c>
      <c r="T41" s="73">
        <f>'calcul config'!C52</f>
        <v>-9.607879350607363E-06</v>
      </c>
      <c r="U41" s="73">
        <f>'calcul config'!C53</f>
        <v>-3.6227920142384294E-05</v>
      </c>
      <c r="V41" s="73">
        <f>'calcul config'!C54</f>
        <v>4.4239649719203236E-07</v>
      </c>
      <c r="W41" s="73">
        <f>'calcul config'!C55</f>
        <v>8.332233741091824E-06</v>
      </c>
      <c r="X41" s="28">
        <f>(1-$H$2)*1000</f>
        <v>-12.499999999999956</v>
      </c>
    </row>
    <row r="42" spans="1:24" ht="12.75">
      <c r="A42" s="86">
        <v>1668</v>
      </c>
      <c r="B42" s="89">
        <v>98.50666666666666</v>
      </c>
      <c r="C42" s="89">
        <v>89.10666666666667</v>
      </c>
      <c r="D42" s="89">
        <v>8.91825159195843</v>
      </c>
      <c r="E42" s="89">
        <v>9.689740922836478</v>
      </c>
      <c r="F42" s="90">
        <f>I42*D42/(23678+B42)*1000</f>
        <v>40.69569869363072</v>
      </c>
      <c r="G42" s="91" t="s">
        <v>58</v>
      </c>
      <c r="H42" s="92">
        <f>I42-B42+X42</f>
        <v>-2.5098899928337044</v>
      </c>
      <c r="I42" s="92">
        <f>(B42+C41-2*X42)*(23678+B42)*E41/((23678+C41)*D42+E41*(23678+B42))</f>
        <v>108.49677667383291</v>
      </c>
      <c r="J42" s="39" t="s">
        <v>61</v>
      </c>
      <c r="K42" s="73">
        <f>'calcul config'!D43</f>
        <v>-0.3743034826294107</v>
      </c>
      <c r="L42" s="73">
        <f>'calcul config'!D44</f>
        <v>-0.2165938714427265</v>
      </c>
      <c r="M42" s="73">
        <f>'calcul config'!D45</f>
        <v>-0.0878055230361438</v>
      </c>
      <c r="N42" s="73">
        <f>'calcul config'!D46</f>
        <v>0.006692057760249432</v>
      </c>
      <c r="O42" s="73">
        <f>'calcul config'!D47</f>
        <v>-0.015160762861245673</v>
      </c>
      <c r="P42" s="73">
        <f>'calcul config'!D48</f>
        <v>-0.006212073236044573</v>
      </c>
      <c r="Q42" s="73">
        <f>'calcul config'!D49</f>
        <v>-0.0017738865555229067</v>
      </c>
      <c r="R42" s="73">
        <f>'calcul config'!D50</f>
        <v>0.00010282800989992929</v>
      </c>
      <c r="S42" s="73">
        <f>'calcul config'!D51</f>
        <v>-0.00020889683948638836</v>
      </c>
      <c r="T42" s="73">
        <f>'calcul config'!D52</f>
        <v>-9.091780784956129E-05</v>
      </c>
      <c r="U42" s="73">
        <f>'calcul config'!D53</f>
        <v>-3.603792049413787E-05</v>
      </c>
      <c r="V42" s="73">
        <f>'calcul config'!D54</f>
        <v>3.791915504712829E-06</v>
      </c>
      <c r="W42" s="73">
        <f>'calcul config'!D55</f>
        <v>-1.3311901882482037E-05</v>
      </c>
      <c r="X42" s="28">
        <f>(1-$H$2)*1000</f>
        <v>-12.499999999999956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90</v>
      </c>
      <c r="J44" s="39" t="s">
        <v>67</v>
      </c>
      <c r="K44" s="73">
        <f>K40/(K43*1.5)</f>
        <v>0.31864674725002096</v>
      </c>
      <c r="L44" s="73">
        <f>L40/(L43*1.5)</f>
        <v>0.2062829304086853</v>
      </c>
      <c r="M44" s="73">
        <f aca="true" t="shared" si="1" ref="M44:W44">M40/(M43*1.5)</f>
        <v>0.12572530800367185</v>
      </c>
      <c r="N44" s="73">
        <f t="shared" si="1"/>
        <v>0.008923224455636971</v>
      </c>
      <c r="O44" s="73">
        <f t="shared" si="1"/>
        <v>0.08531689068697375</v>
      </c>
      <c r="P44" s="73">
        <f t="shared" si="1"/>
        <v>0.041423580023627934</v>
      </c>
      <c r="Q44" s="73">
        <f t="shared" si="1"/>
        <v>0.01557737358021659</v>
      </c>
      <c r="R44" s="73">
        <f t="shared" si="1"/>
        <v>0.00022884331207518647</v>
      </c>
      <c r="S44" s="73">
        <f t="shared" si="1"/>
        <v>0.0033581044614176547</v>
      </c>
      <c r="T44" s="73">
        <f t="shared" si="1"/>
        <v>0.0012189874945879797</v>
      </c>
      <c r="U44" s="73">
        <f t="shared" si="1"/>
        <v>0.0006813312343587727</v>
      </c>
      <c r="V44" s="73">
        <f t="shared" si="1"/>
        <v>5.0901801505966055E-05</v>
      </c>
      <c r="W44" s="73">
        <f t="shared" si="1"/>
        <v>0.0002093939830802819</v>
      </c>
      <c r="X44" s="73"/>
      <c r="Y44" s="73"/>
    </row>
    <row r="45" s="101" customFormat="1" ht="12.75"/>
    <row r="46" spans="1:24" s="101" customFormat="1" ht="12.75">
      <c r="A46" s="101">
        <v>1673</v>
      </c>
      <c r="B46" s="101">
        <v>78.12</v>
      </c>
      <c r="C46" s="101">
        <v>60.02</v>
      </c>
      <c r="D46" s="101">
        <v>9.33172688043865</v>
      </c>
      <c r="E46" s="101">
        <v>10.065439464785946</v>
      </c>
      <c r="F46" s="101">
        <v>39.14920611637572</v>
      </c>
      <c r="G46" s="101" t="s">
        <v>59</v>
      </c>
      <c r="H46" s="101">
        <v>9.043572489986817</v>
      </c>
      <c r="I46" s="101">
        <v>99.66357248998678</v>
      </c>
      <c r="J46" s="101" t="s">
        <v>73</v>
      </c>
      <c r="K46" s="101">
        <v>0.39337104648877447</v>
      </c>
      <c r="M46" s="101" t="s">
        <v>68</v>
      </c>
      <c r="N46" s="101">
        <v>0.21883116295954846</v>
      </c>
      <c r="X46" s="101">
        <v>-12.5</v>
      </c>
    </row>
    <row r="47" spans="1:24" s="101" customFormat="1" ht="12.75">
      <c r="A47" s="101">
        <v>1676</v>
      </c>
      <c r="B47" s="101">
        <v>79.05999755859375</v>
      </c>
      <c r="C47" s="101">
        <v>90.76000213623047</v>
      </c>
      <c r="D47" s="101">
        <v>9.163935661315918</v>
      </c>
      <c r="E47" s="101">
        <v>9.557426452636719</v>
      </c>
      <c r="F47" s="101">
        <v>33.14198007877133</v>
      </c>
      <c r="G47" s="101" t="s">
        <v>56</v>
      </c>
      <c r="H47" s="101">
        <v>-5.641017082447517</v>
      </c>
      <c r="I47" s="101">
        <v>85.91898047614619</v>
      </c>
      <c r="J47" s="101" t="s">
        <v>62</v>
      </c>
      <c r="K47" s="101">
        <v>0.5809610505652036</v>
      </c>
      <c r="L47" s="101">
        <v>0.1905682701729518</v>
      </c>
      <c r="M47" s="101">
        <v>0.13753482243279744</v>
      </c>
      <c r="N47" s="101">
        <v>0.00638327137742138</v>
      </c>
      <c r="O47" s="101">
        <v>0.023332355666227936</v>
      </c>
      <c r="P47" s="101">
        <v>0.005466814649549504</v>
      </c>
      <c r="Q47" s="101">
        <v>0.0028400923003964627</v>
      </c>
      <c r="R47" s="101">
        <v>9.826289394568323E-05</v>
      </c>
      <c r="S47" s="101">
        <v>0.0003061209448489634</v>
      </c>
      <c r="T47" s="101">
        <v>8.046023414693314E-05</v>
      </c>
      <c r="U47" s="101">
        <v>6.211608233629978E-05</v>
      </c>
      <c r="V47" s="101">
        <v>3.6416372734403614E-06</v>
      </c>
      <c r="W47" s="101">
        <v>1.9088448692623764E-05</v>
      </c>
      <c r="X47" s="101">
        <v>-12.5</v>
      </c>
    </row>
    <row r="48" spans="1:24" s="101" customFormat="1" ht="12.75">
      <c r="A48" s="101">
        <v>1664</v>
      </c>
      <c r="B48" s="101">
        <v>108.19999694824219</v>
      </c>
      <c r="C48" s="101">
        <v>89.9000015258789</v>
      </c>
      <c r="D48" s="101">
        <v>8.947433471679688</v>
      </c>
      <c r="E48" s="101">
        <v>9.709482192993164</v>
      </c>
      <c r="F48" s="101">
        <v>43.52642742330839</v>
      </c>
      <c r="G48" s="101" t="s">
        <v>57</v>
      </c>
      <c r="H48" s="101">
        <v>-4.987674401170407</v>
      </c>
      <c r="I48" s="101">
        <v>115.71232254707174</v>
      </c>
      <c r="J48" s="101" t="s">
        <v>60</v>
      </c>
      <c r="K48" s="101">
        <v>0.5405038878964052</v>
      </c>
      <c r="L48" s="101">
        <v>0.0010368281515118554</v>
      </c>
      <c r="M48" s="101">
        <v>-0.12737553832874593</v>
      </c>
      <c r="N48" s="101">
        <v>6.61275496245294E-05</v>
      </c>
      <c r="O48" s="101">
        <v>0.021798520887631855</v>
      </c>
      <c r="P48" s="101">
        <v>0.00011853807171267473</v>
      </c>
      <c r="Q48" s="101">
        <v>-0.0026012744438491725</v>
      </c>
      <c r="R48" s="101">
        <v>5.328739828071687E-06</v>
      </c>
      <c r="S48" s="101">
        <v>0.00029271112535261893</v>
      </c>
      <c r="T48" s="101">
        <v>8.43676936858282E-06</v>
      </c>
      <c r="U48" s="101">
        <v>-5.473806221561822E-05</v>
      </c>
      <c r="V48" s="101">
        <v>4.258686755149206E-07</v>
      </c>
      <c r="W48" s="101">
        <v>1.8427680377132606E-05</v>
      </c>
      <c r="X48" s="101">
        <v>-12.5</v>
      </c>
    </row>
    <row r="49" spans="1:24" s="101" customFormat="1" ht="12.75">
      <c r="A49" s="101">
        <v>1668</v>
      </c>
      <c r="B49" s="101">
        <v>102.9800033569336</v>
      </c>
      <c r="C49" s="101">
        <v>94.87999725341797</v>
      </c>
      <c r="D49" s="101">
        <v>8.6221342086792</v>
      </c>
      <c r="E49" s="101">
        <v>9.464340209960938</v>
      </c>
      <c r="F49" s="101">
        <v>41.851408761013566</v>
      </c>
      <c r="G49" s="101" t="s">
        <v>58</v>
      </c>
      <c r="H49" s="101">
        <v>-0.04831431454701196</v>
      </c>
      <c r="I49" s="101">
        <v>115.43168904238654</v>
      </c>
      <c r="J49" s="101" t="s">
        <v>61</v>
      </c>
      <c r="K49" s="101">
        <v>0.21300537421082893</v>
      </c>
      <c r="L49" s="101">
        <v>0.19056544960746527</v>
      </c>
      <c r="M49" s="101">
        <v>0.05187773720087741</v>
      </c>
      <c r="N49" s="101">
        <v>0.006382928843797939</v>
      </c>
      <c r="O49" s="101">
        <v>0.008320054569943433</v>
      </c>
      <c r="P49" s="101">
        <v>0.005465529355705969</v>
      </c>
      <c r="Q49" s="101">
        <v>0.0011399541844076238</v>
      </c>
      <c r="R49" s="101">
        <v>9.811830032376892E-05</v>
      </c>
      <c r="S49" s="101">
        <v>8.961155042752864E-05</v>
      </c>
      <c r="T49" s="101">
        <v>8.001668701965014E-05</v>
      </c>
      <c r="U49" s="101">
        <v>2.936242887925114E-05</v>
      </c>
      <c r="V49" s="101">
        <v>3.6166500940131485E-06</v>
      </c>
      <c r="W49" s="101">
        <v>4.978902430171915E-06</v>
      </c>
      <c r="X49" s="101">
        <v>-12.5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114</v>
      </c>
    </row>
    <row r="56" spans="1:24" s="101" customFormat="1" ht="12.75" hidden="1">
      <c r="A56" s="101">
        <v>1673</v>
      </c>
      <c r="B56" s="101">
        <v>70.96</v>
      </c>
      <c r="C56" s="101">
        <v>60.76</v>
      </c>
      <c r="D56" s="101">
        <v>9.546241225271046</v>
      </c>
      <c r="E56" s="101">
        <v>10.226580128570207</v>
      </c>
      <c r="F56" s="101">
        <v>37.40553457103276</v>
      </c>
      <c r="G56" s="101" t="s">
        <v>59</v>
      </c>
      <c r="H56" s="101">
        <v>9.596787833354997</v>
      </c>
      <c r="I56" s="101">
        <v>93.05678783335495</v>
      </c>
      <c r="J56" s="101" t="s">
        <v>73</v>
      </c>
      <c r="K56" s="101">
        <v>0.39361353691690376</v>
      </c>
      <c r="M56" s="101" t="s">
        <v>68</v>
      </c>
      <c r="N56" s="101">
        <v>0.2712943229394676</v>
      </c>
      <c r="X56" s="101">
        <v>-12.5</v>
      </c>
    </row>
    <row r="57" spans="1:24" s="101" customFormat="1" ht="12.75" hidden="1">
      <c r="A57" s="101">
        <v>1668</v>
      </c>
      <c r="B57" s="101">
        <v>90.44000244140625</v>
      </c>
      <c r="C57" s="101">
        <v>88.23999786376953</v>
      </c>
      <c r="D57" s="101">
        <v>8.956372261047363</v>
      </c>
      <c r="E57" s="101">
        <v>9.631510734558105</v>
      </c>
      <c r="F57" s="101">
        <v>35.416498229459194</v>
      </c>
      <c r="G57" s="101" t="s">
        <v>56</v>
      </c>
      <c r="H57" s="101">
        <v>-8.951623136922803</v>
      </c>
      <c r="I57" s="101">
        <v>93.9883793044834</v>
      </c>
      <c r="J57" s="101" t="s">
        <v>62</v>
      </c>
      <c r="K57" s="101">
        <v>0.47162326159001366</v>
      </c>
      <c r="L57" s="101">
        <v>0.3971641628967965</v>
      </c>
      <c r="M57" s="101">
        <v>0.11165058971815374</v>
      </c>
      <c r="N57" s="101">
        <v>0.02203865927033363</v>
      </c>
      <c r="O57" s="101">
        <v>0.01894132085061983</v>
      </c>
      <c r="P57" s="101">
        <v>0.01139341326708872</v>
      </c>
      <c r="Q57" s="101">
        <v>0.002305578183498415</v>
      </c>
      <c r="R57" s="101">
        <v>0.00033919944546116095</v>
      </c>
      <c r="S57" s="101">
        <v>0.00024853276296383077</v>
      </c>
      <c r="T57" s="101">
        <v>0.00016765810838530114</v>
      </c>
      <c r="U57" s="101">
        <v>5.042543821223973E-05</v>
      </c>
      <c r="V57" s="101">
        <v>1.2588444375342354E-05</v>
      </c>
      <c r="W57" s="101">
        <v>1.5501891673263047E-05</v>
      </c>
      <c r="X57" s="101">
        <v>-12.5</v>
      </c>
    </row>
    <row r="58" spans="1:24" s="101" customFormat="1" ht="12.75" hidden="1">
      <c r="A58" s="101">
        <v>1664</v>
      </c>
      <c r="B58" s="101">
        <v>86.80000305175781</v>
      </c>
      <c r="C58" s="101">
        <v>75.69999694824219</v>
      </c>
      <c r="D58" s="101">
        <v>9.132277488708496</v>
      </c>
      <c r="E58" s="101">
        <v>9.529542922973633</v>
      </c>
      <c r="F58" s="101">
        <v>39.4568913776673</v>
      </c>
      <c r="G58" s="101" t="s">
        <v>57</v>
      </c>
      <c r="H58" s="101">
        <v>3.378122256172377</v>
      </c>
      <c r="I58" s="101">
        <v>102.67812530793015</v>
      </c>
      <c r="J58" s="101" t="s">
        <v>60</v>
      </c>
      <c r="K58" s="101">
        <v>0.2407623173565672</v>
      </c>
      <c r="L58" s="101">
        <v>0.0021610881220313237</v>
      </c>
      <c r="M58" s="101">
        <v>-0.05590221862645719</v>
      </c>
      <c r="N58" s="101">
        <v>-0.00022802642969861636</v>
      </c>
      <c r="O58" s="101">
        <v>0.009844429770500379</v>
      </c>
      <c r="P58" s="101">
        <v>0.00024719550729436084</v>
      </c>
      <c r="Q58" s="101">
        <v>-0.0011015962334269074</v>
      </c>
      <c r="R58" s="101">
        <v>-1.8316796682697747E-05</v>
      </c>
      <c r="S58" s="101">
        <v>0.00014321088401691827</v>
      </c>
      <c r="T58" s="101">
        <v>1.7600913556280098E-05</v>
      </c>
      <c r="U58" s="101">
        <v>-2.0514944708877783E-05</v>
      </c>
      <c r="V58" s="101">
        <v>-1.441938640173504E-06</v>
      </c>
      <c r="W58" s="101">
        <v>9.349307485690721E-06</v>
      </c>
      <c r="X58" s="101">
        <v>-12.5</v>
      </c>
    </row>
    <row r="59" spans="1:24" s="101" customFormat="1" ht="12.75" hidden="1">
      <c r="A59" s="101">
        <v>1676</v>
      </c>
      <c r="B59" s="101">
        <v>75.58000183105469</v>
      </c>
      <c r="C59" s="101">
        <v>85.9800033569336</v>
      </c>
      <c r="D59" s="101">
        <v>9.198761940002441</v>
      </c>
      <c r="E59" s="101">
        <v>10.000812530517578</v>
      </c>
      <c r="F59" s="101">
        <v>34.73568501552537</v>
      </c>
      <c r="G59" s="101" t="s">
        <v>58</v>
      </c>
      <c r="H59" s="101">
        <v>1.6165114950057262</v>
      </c>
      <c r="I59" s="101">
        <v>89.69651332606037</v>
      </c>
      <c r="J59" s="101" t="s">
        <v>61</v>
      </c>
      <c r="K59" s="101">
        <v>0.40553915644965544</v>
      </c>
      <c r="L59" s="101">
        <v>0.39715828329224345</v>
      </c>
      <c r="M59" s="101">
        <v>0.09664779426893964</v>
      </c>
      <c r="N59" s="101">
        <v>-0.02203747958322869</v>
      </c>
      <c r="O59" s="101">
        <v>0.016182114758578725</v>
      </c>
      <c r="P59" s="101">
        <v>0.01139073133103607</v>
      </c>
      <c r="Q59" s="101">
        <v>0.0020253830498756283</v>
      </c>
      <c r="R59" s="101">
        <v>-0.00033870453017407934</v>
      </c>
      <c r="S59" s="101">
        <v>0.0002031235509869018</v>
      </c>
      <c r="T59" s="101">
        <v>0.0001667316681057373</v>
      </c>
      <c r="U59" s="101">
        <v>4.606367183028394E-05</v>
      </c>
      <c r="V59" s="101">
        <v>-1.2505588540691044E-05</v>
      </c>
      <c r="W59" s="101">
        <v>1.2365237360746036E-05</v>
      </c>
      <c r="X59" s="101">
        <v>-12.5</v>
      </c>
    </row>
    <row r="60" s="101" customFormat="1" ht="12.75" hidden="1">
      <c r="A60" s="101" t="s">
        <v>120</v>
      </c>
    </row>
    <row r="61" spans="1:24" s="101" customFormat="1" ht="12.75" hidden="1">
      <c r="A61" s="101">
        <v>1673</v>
      </c>
      <c r="B61" s="101">
        <v>69.64</v>
      </c>
      <c r="C61" s="101">
        <v>58.84</v>
      </c>
      <c r="D61" s="101">
        <v>9.532546111505052</v>
      </c>
      <c r="E61" s="101">
        <v>10.312992600399477</v>
      </c>
      <c r="F61" s="101">
        <v>35.5275753992899</v>
      </c>
      <c r="G61" s="101" t="s">
        <v>59</v>
      </c>
      <c r="H61" s="101">
        <v>6.366896351323875</v>
      </c>
      <c r="I61" s="101">
        <v>88.50689635132383</v>
      </c>
      <c r="J61" s="101" t="s">
        <v>73</v>
      </c>
      <c r="K61" s="101">
        <v>0.690486449179133</v>
      </c>
      <c r="M61" s="101" t="s">
        <v>68</v>
      </c>
      <c r="N61" s="101">
        <v>0.3786598956967639</v>
      </c>
      <c r="X61" s="101">
        <v>-12.5</v>
      </c>
    </row>
    <row r="62" spans="1:24" s="101" customFormat="1" ht="12.75" hidden="1">
      <c r="A62" s="101">
        <v>1668</v>
      </c>
      <c r="B62" s="101">
        <v>91.37999725341797</v>
      </c>
      <c r="C62" s="101">
        <v>78.9800033569336</v>
      </c>
      <c r="D62" s="101">
        <v>9.305225372314453</v>
      </c>
      <c r="E62" s="101">
        <v>10.06447982788086</v>
      </c>
      <c r="F62" s="101">
        <v>36.08277708365723</v>
      </c>
      <c r="G62" s="101" t="s">
        <v>56</v>
      </c>
      <c r="H62" s="101">
        <v>-11.709715982270977</v>
      </c>
      <c r="I62" s="101">
        <v>92.17028127114695</v>
      </c>
      <c r="J62" s="101" t="s">
        <v>62</v>
      </c>
      <c r="K62" s="101">
        <v>0.77770514316147</v>
      </c>
      <c r="L62" s="101">
        <v>0.22475060697192437</v>
      </c>
      <c r="M62" s="101">
        <v>0.18411137123667928</v>
      </c>
      <c r="N62" s="101">
        <v>0.014815206717669227</v>
      </c>
      <c r="O62" s="101">
        <v>0.03123421085255853</v>
      </c>
      <c r="P62" s="101">
        <v>0.0064474553816836885</v>
      </c>
      <c r="Q62" s="101">
        <v>0.0038019199019249067</v>
      </c>
      <c r="R62" s="101">
        <v>0.0002280042380705951</v>
      </c>
      <c r="S62" s="101">
        <v>0.00040981057136172636</v>
      </c>
      <c r="T62" s="101">
        <v>9.488374947043127E-05</v>
      </c>
      <c r="U62" s="101">
        <v>8.31537620632762E-05</v>
      </c>
      <c r="V62" s="101">
        <v>8.464146701365996E-06</v>
      </c>
      <c r="W62" s="101">
        <v>2.5557190810773912E-05</v>
      </c>
      <c r="X62" s="101">
        <v>-12.5</v>
      </c>
    </row>
    <row r="63" spans="1:24" s="101" customFormat="1" ht="12.75" hidden="1">
      <c r="A63" s="101">
        <v>1664</v>
      </c>
      <c r="B63" s="101">
        <v>82.23999786376953</v>
      </c>
      <c r="C63" s="101">
        <v>80.33999633789062</v>
      </c>
      <c r="D63" s="101">
        <v>9.456689834594727</v>
      </c>
      <c r="E63" s="101">
        <v>9.817482948303223</v>
      </c>
      <c r="F63" s="101">
        <v>38.21457303538395</v>
      </c>
      <c r="G63" s="101" t="s">
        <v>57</v>
      </c>
      <c r="H63" s="101">
        <v>1.2753566226376893</v>
      </c>
      <c r="I63" s="101">
        <v>96.01535448640718</v>
      </c>
      <c r="J63" s="101" t="s">
        <v>60</v>
      </c>
      <c r="K63" s="101">
        <v>0.19875780858573402</v>
      </c>
      <c r="L63" s="101">
        <v>0.0012227907961692482</v>
      </c>
      <c r="M63" s="101">
        <v>-0.04502703912050184</v>
      </c>
      <c r="N63" s="101">
        <v>-0.00015334244761014187</v>
      </c>
      <c r="O63" s="101">
        <v>0.008307621585171104</v>
      </c>
      <c r="P63" s="101">
        <v>0.00013984640922616725</v>
      </c>
      <c r="Q63" s="101">
        <v>-0.0008327370214569203</v>
      </c>
      <c r="R63" s="101">
        <v>-1.2319480845216814E-05</v>
      </c>
      <c r="S63" s="101">
        <v>0.00013542706495980625</v>
      </c>
      <c r="T63" s="101">
        <v>9.95803174884433E-06</v>
      </c>
      <c r="U63" s="101">
        <v>-1.1727985817241893E-05</v>
      </c>
      <c r="V63" s="101">
        <v>-9.689587687193545E-07</v>
      </c>
      <c r="W63" s="101">
        <v>9.243633474081372E-06</v>
      </c>
      <c r="X63" s="101">
        <v>-12.5</v>
      </c>
    </row>
    <row r="64" spans="1:24" s="101" customFormat="1" ht="12.75" hidden="1">
      <c r="A64" s="101">
        <v>1676</v>
      </c>
      <c r="B64" s="101">
        <v>66.91999816894531</v>
      </c>
      <c r="C64" s="101">
        <v>77.22000122070312</v>
      </c>
      <c r="D64" s="101">
        <v>9.55364990234375</v>
      </c>
      <c r="E64" s="101">
        <v>10.125182151794434</v>
      </c>
      <c r="F64" s="101">
        <v>35.11616971032804</v>
      </c>
      <c r="G64" s="101" t="s">
        <v>58</v>
      </c>
      <c r="H64" s="101">
        <v>7.858753819789756</v>
      </c>
      <c r="I64" s="101">
        <v>87.27875198873502</v>
      </c>
      <c r="J64" s="101" t="s">
        <v>61</v>
      </c>
      <c r="K64" s="101">
        <v>0.7518780640675716</v>
      </c>
      <c r="L64" s="101">
        <v>0.22474728055510976</v>
      </c>
      <c r="M64" s="101">
        <v>0.17852048276511895</v>
      </c>
      <c r="N64" s="101">
        <v>-0.014814413123071473</v>
      </c>
      <c r="O64" s="101">
        <v>0.03010912405201593</v>
      </c>
      <c r="P64" s="101">
        <v>0.006445938557000718</v>
      </c>
      <c r="Q64" s="101">
        <v>0.0037096015950163364</v>
      </c>
      <c r="R64" s="101">
        <v>-0.00022767117290042882</v>
      </c>
      <c r="S64" s="101">
        <v>0.0003867870402123073</v>
      </c>
      <c r="T64" s="101">
        <v>9.435975581388802E-05</v>
      </c>
      <c r="U64" s="101">
        <v>8.23225515514827E-05</v>
      </c>
      <c r="V64" s="101">
        <v>-8.408501548240729E-06</v>
      </c>
      <c r="W64" s="101">
        <v>2.3826985590610256E-05</v>
      </c>
      <c r="X64" s="101">
        <v>-12.5</v>
      </c>
    </row>
    <row r="65" s="101" customFormat="1" ht="12.75" hidden="1">
      <c r="A65" s="101" t="s">
        <v>126</v>
      </c>
    </row>
    <row r="66" spans="1:24" s="101" customFormat="1" ht="12.75" hidden="1">
      <c r="A66" s="101">
        <v>1673</v>
      </c>
      <c r="B66" s="101">
        <v>72.28</v>
      </c>
      <c r="C66" s="101">
        <v>54.88</v>
      </c>
      <c r="D66" s="101">
        <v>9.483420604107204</v>
      </c>
      <c r="E66" s="101">
        <v>10.212921726127478</v>
      </c>
      <c r="F66" s="101">
        <v>36.0518672751889</v>
      </c>
      <c r="G66" s="101" t="s">
        <v>59</v>
      </c>
      <c r="H66" s="101">
        <v>5.5083018747203045</v>
      </c>
      <c r="I66" s="101">
        <v>90.28830187472026</v>
      </c>
      <c r="J66" s="101" t="s">
        <v>73</v>
      </c>
      <c r="K66" s="101">
        <v>0.7937420668033517</v>
      </c>
      <c r="M66" s="101" t="s">
        <v>68</v>
      </c>
      <c r="N66" s="101">
        <v>0.5506320716019941</v>
      </c>
      <c r="X66" s="101">
        <v>-12.5</v>
      </c>
    </row>
    <row r="67" spans="1:24" s="101" customFormat="1" ht="12.75" hidden="1">
      <c r="A67" s="101">
        <v>1668</v>
      </c>
      <c r="B67" s="101">
        <v>105.05999755859375</v>
      </c>
      <c r="C67" s="101">
        <v>90.76000213623047</v>
      </c>
      <c r="D67" s="101">
        <v>8.855403900146484</v>
      </c>
      <c r="E67" s="101">
        <v>9.819832801818848</v>
      </c>
      <c r="F67" s="101">
        <v>36.91770417294593</v>
      </c>
      <c r="G67" s="101" t="s">
        <v>56</v>
      </c>
      <c r="H67" s="101">
        <v>-18.409695300469906</v>
      </c>
      <c r="I67" s="101">
        <v>99.1503022581238</v>
      </c>
      <c r="J67" s="101" t="s">
        <v>62</v>
      </c>
      <c r="K67" s="101">
        <v>0.6646106662564741</v>
      </c>
      <c r="L67" s="101">
        <v>0.5698611639844299</v>
      </c>
      <c r="M67" s="101">
        <v>0.15733768276492074</v>
      </c>
      <c r="N67" s="101">
        <v>0.03933205634088553</v>
      </c>
      <c r="O67" s="101">
        <v>0.02669215678640279</v>
      </c>
      <c r="P67" s="101">
        <v>0.0163476266561367</v>
      </c>
      <c r="Q67" s="101">
        <v>0.0032490778536570846</v>
      </c>
      <c r="R67" s="101">
        <v>0.000605481562027924</v>
      </c>
      <c r="S67" s="101">
        <v>0.0003502326229873975</v>
      </c>
      <c r="T67" s="101">
        <v>0.00024056022110723266</v>
      </c>
      <c r="U67" s="101">
        <v>7.10618288978413E-05</v>
      </c>
      <c r="V67" s="101">
        <v>2.247233085435886E-05</v>
      </c>
      <c r="W67" s="101">
        <v>2.1841059636841557E-05</v>
      </c>
      <c r="X67" s="101">
        <v>-12.5</v>
      </c>
    </row>
    <row r="68" spans="1:24" s="101" customFormat="1" ht="12.75" hidden="1">
      <c r="A68" s="101">
        <v>1664</v>
      </c>
      <c r="B68" s="101">
        <v>88.27999877929688</v>
      </c>
      <c r="C68" s="101">
        <v>91.37999725341797</v>
      </c>
      <c r="D68" s="101">
        <v>9.29609489440918</v>
      </c>
      <c r="E68" s="101">
        <v>9.630826950073242</v>
      </c>
      <c r="F68" s="101">
        <v>40.995985609075966</v>
      </c>
      <c r="G68" s="101" t="s">
        <v>57</v>
      </c>
      <c r="H68" s="101">
        <v>4.029825547819174</v>
      </c>
      <c r="I68" s="101">
        <v>104.809824327116</v>
      </c>
      <c r="J68" s="101" t="s">
        <v>60</v>
      </c>
      <c r="K68" s="101">
        <v>0.05944059309703935</v>
      </c>
      <c r="L68" s="101">
        <v>0.0030999533905549884</v>
      </c>
      <c r="M68" s="101">
        <v>-0.012289783180659071</v>
      </c>
      <c r="N68" s="101">
        <v>0.00040646586556237124</v>
      </c>
      <c r="O68" s="101">
        <v>0.0026736978690112064</v>
      </c>
      <c r="P68" s="101">
        <v>0.00035469159108229403</v>
      </c>
      <c r="Q68" s="101">
        <v>-0.0001686928496501843</v>
      </c>
      <c r="R68" s="101">
        <v>3.269140608192734E-05</v>
      </c>
      <c r="S68" s="101">
        <v>5.8533238338909925E-05</v>
      </c>
      <c r="T68" s="101">
        <v>2.5262367225873723E-05</v>
      </c>
      <c r="U68" s="101">
        <v>1.9403939567455683E-06</v>
      </c>
      <c r="V68" s="101">
        <v>2.5817381280133594E-06</v>
      </c>
      <c r="W68" s="101">
        <v>4.367073503369575E-06</v>
      </c>
      <c r="X68" s="101">
        <v>-12.5</v>
      </c>
    </row>
    <row r="69" spans="1:24" s="101" customFormat="1" ht="12.75" hidden="1">
      <c r="A69" s="101">
        <v>1676</v>
      </c>
      <c r="B69" s="101">
        <v>95.66000366210938</v>
      </c>
      <c r="C69" s="101">
        <v>79.36000061035156</v>
      </c>
      <c r="D69" s="101">
        <v>9.462085723876953</v>
      </c>
      <c r="E69" s="101">
        <v>9.918706893920898</v>
      </c>
      <c r="F69" s="101">
        <v>42.573442726427174</v>
      </c>
      <c r="G69" s="101" t="s">
        <v>58</v>
      </c>
      <c r="H69" s="101">
        <v>-1.1934656176033354</v>
      </c>
      <c r="I69" s="101">
        <v>106.966538044506</v>
      </c>
      <c r="J69" s="101" t="s">
        <v>61</v>
      </c>
      <c r="K69" s="101">
        <v>0.661947243814903</v>
      </c>
      <c r="L69" s="101">
        <v>0.5698527322972714</v>
      </c>
      <c r="M69" s="101">
        <v>0.1568569655680207</v>
      </c>
      <c r="N69" s="101">
        <v>0.03932995603230096</v>
      </c>
      <c r="O69" s="101">
        <v>0.02655790981261804</v>
      </c>
      <c r="P69" s="101">
        <v>0.01634377836253437</v>
      </c>
      <c r="Q69" s="101">
        <v>0.0032446956130894357</v>
      </c>
      <c r="R69" s="101">
        <v>0.000604598374066753</v>
      </c>
      <c r="S69" s="101">
        <v>0.0003453067479997935</v>
      </c>
      <c r="T69" s="101">
        <v>0.00023923008335346492</v>
      </c>
      <c r="U69" s="101">
        <v>7.10353320369427E-05</v>
      </c>
      <c r="V69" s="101">
        <v>2.2323536508943455E-05</v>
      </c>
      <c r="W69" s="101">
        <v>2.140001296906702E-05</v>
      </c>
      <c r="X69" s="101">
        <v>-12.5</v>
      </c>
    </row>
    <row r="70" s="101" customFormat="1" ht="12.75" hidden="1">
      <c r="A70" s="101" t="s">
        <v>132</v>
      </c>
    </row>
    <row r="71" spans="1:24" s="101" customFormat="1" ht="12.75" hidden="1">
      <c r="A71" s="101">
        <v>1673</v>
      </c>
      <c r="B71" s="101">
        <v>70.78</v>
      </c>
      <c r="C71" s="101">
        <v>51.18</v>
      </c>
      <c r="D71" s="101">
        <v>9.254200782811646</v>
      </c>
      <c r="E71" s="101">
        <v>10.13520542499397</v>
      </c>
      <c r="F71" s="101">
        <v>33.810017559920226</v>
      </c>
      <c r="G71" s="101" t="s">
        <v>59</v>
      </c>
      <c r="H71" s="101">
        <v>3.4856416443915226</v>
      </c>
      <c r="I71" s="101">
        <v>86.76564164439148</v>
      </c>
      <c r="J71" s="101" t="s">
        <v>73</v>
      </c>
      <c r="K71" s="101">
        <v>1.1610789995018</v>
      </c>
      <c r="M71" s="101" t="s">
        <v>68</v>
      </c>
      <c r="N71" s="101">
        <v>0.630141333827957</v>
      </c>
      <c r="X71" s="101">
        <v>-12.5</v>
      </c>
    </row>
    <row r="72" spans="1:24" s="101" customFormat="1" ht="12.75" hidden="1">
      <c r="A72" s="101">
        <v>1668</v>
      </c>
      <c r="B72" s="101">
        <v>95.91999816894531</v>
      </c>
      <c r="C72" s="101">
        <v>84.81999969482422</v>
      </c>
      <c r="D72" s="101">
        <v>9.03641414642334</v>
      </c>
      <c r="E72" s="101">
        <v>9.86617660522461</v>
      </c>
      <c r="F72" s="101">
        <v>34.61268951299692</v>
      </c>
      <c r="G72" s="101" t="s">
        <v>56</v>
      </c>
      <c r="H72" s="101">
        <v>-17.357404304857027</v>
      </c>
      <c r="I72" s="101">
        <v>91.06259386408824</v>
      </c>
      <c r="J72" s="101" t="s">
        <v>62</v>
      </c>
      <c r="K72" s="101">
        <v>1.015512698818081</v>
      </c>
      <c r="L72" s="101">
        <v>0.2647892209129263</v>
      </c>
      <c r="M72" s="101">
        <v>0.24040900018418918</v>
      </c>
      <c r="N72" s="101">
        <v>0.01253085564799744</v>
      </c>
      <c r="O72" s="101">
        <v>0.0407850577751644</v>
      </c>
      <c r="P72" s="101">
        <v>0.007596090575479127</v>
      </c>
      <c r="Q72" s="101">
        <v>0.004964499395560384</v>
      </c>
      <c r="R72" s="101">
        <v>0.0001929399652543708</v>
      </c>
      <c r="S72" s="101">
        <v>0.0005351215342681922</v>
      </c>
      <c r="T72" s="101">
        <v>0.00011178705276306127</v>
      </c>
      <c r="U72" s="101">
        <v>0.00010858392846123319</v>
      </c>
      <c r="V72" s="101">
        <v>7.158394457215029E-06</v>
      </c>
      <c r="W72" s="101">
        <v>3.33701074789769E-05</v>
      </c>
      <c r="X72" s="101">
        <v>-12.5</v>
      </c>
    </row>
    <row r="73" spans="1:24" s="101" customFormat="1" ht="12.75" hidden="1">
      <c r="A73" s="101">
        <v>1664</v>
      </c>
      <c r="B73" s="101">
        <v>89.12000274658203</v>
      </c>
      <c r="C73" s="101">
        <v>83.81999969482422</v>
      </c>
      <c r="D73" s="101">
        <v>9.135966300964355</v>
      </c>
      <c r="E73" s="101">
        <v>9.657381057739258</v>
      </c>
      <c r="F73" s="101">
        <v>39.70855952882197</v>
      </c>
      <c r="G73" s="101" t="s">
        <v>57</v>
      </c>
      <c r="H73" s="101">
        <v>1.6813961824069157</v>
      </c>
      <c r="I73" s="101">
        <v>103.3013989289889</v>
      </c>
      <c r="J73" s="101" t="s">
        <v>60</v>
      </c>
      <c r="K73" s="101">
        <v>0.07333584268967881</v>
      </c>
      <c r="L73" s="101">
        <v>0.0014402369877432072</v>
      </c>
      <c r="M73" s="101">
        <v>-0.01463487022960572</v>
      </c>
      <c r="N73" s="101">
        <v>0.0001293488411267795</v>
      </c>
      <c r="O73" s="101">
        <v>0.003383797897792315</v>
      </c>
      <c r="P73" s="101">
        <v>0.00016476412089153772</v>
      </c>
      <c r="Q73" s="101">
        <v>-0.00017206461548460218</v>
      </c>
      <c r="R73" s="101">
        <v>1.040461017802594E-05</v>
      </c>
      <c r="S73" s="101">
        <v>8.030503578250032E-05</v>
      </c>
      <c r="T73" s="101">
        <v>1.1736181389767548E-05</v>
      </c>
      <c r="U73" s="101">
        <v>4.848512243015331E-06</v>
      </c>
      <c r="V73" s="101">
        <v>8.233073340978301E-07</v>
      </c>
      <c r="W73" s="101">
        <v>6.103292159230834E-06</v>
      </c>
      <c r="X73" s="101">
        <v>-12.5</v>
      </c>
    </row>
    <row r="74" spans="1:24" s="101" customFormat="1" ht="12.75" hidden="1">
      <c r="A74" s="101">
        <v>1676</v>
      </c>
      <c r="B74" s="101">
        <v>65.86000061035156</v>
      </c>
      <c r="C74" s="101">
        <v>69.36000061035156</v>
      </c>
      <c r="D74" s="101">
        <v>9.649249076843262</v>
      </c>
      <c r="E74" s="101">
        <v>10.244404792785645</v>
      </c>
      <c r="F74" s="101">
        <v>35.49556701953277</v>
      </c>
      <c r="G74" s="101" t="s">
        <v>58</v>
      </c>
      <c r="H74" s="101">
        <v>8.98376751525993</v>
      </c>
      <c r="I74" s="101">
        <v>87.34376812561145</v>
      </c>
      <c r="J74" s="101" t="s">
        <v>61</v>
      </c>
      <c r="K74" s="101">
        <v>1.012861242045413</v>
      </c>
      <c r="L74" s="101">
        <v>0.2647853040277984</v>
      </c>
      <c r="M74" s="101">
        <v>0.2399631387170206</v>
      </c>
      <c r="N74" s="101">
        <v>0.012530188033235913</v>
      </c>
      <c r="O74" s="101">
        <v>0.040644444263766163</v>
      </c>
      <c r="P74" s="101">
        <v>0.007594303445040213</v>
      </c>
      <c r="Q74" s="101">
        <v>0.004961516705264384</v>
      </c>
      <c r="R74" s="101">
        <v>0.00019265921799748158</v>
      </c>
      <c r="S74" s="101">
        <v>0.0005290615821107363</v>
      </c>
      <c r="T74" s="101">
        <v>0.0001111692727863141</v>
      </c>
      <c r="U74" s="101">
        <v>0.00010847562605997506</v>
      </c>
      <c r="V74" s="101">
        <v>7.110891381444915E-06</v>
      </c>
      <c r="W74" s="101">
        <v>3.280722325917787E-05</v>
      </c>
      <c r="X74" s="101">
        <v>-12.5</v>
      </c>
    </row>
    <row r="75" s="101" customFormat="1" ht="12.75" hidden="1">
      <c r="A75" s="101" t="s">
        <v>138</v>
      </c>
    </row>
    <row r="76" spans="1:24" s="101" customFormat="1" ht="12.75" hidden="1">
      <c r="A76" s="101">
        <v>1673</v>
      </c>
      <c r="B76" s="101">
        <v>79.26</v>
      </c>
      <c r="C76" s="101">
        <v>62.86</v>
      </c>
      <c r="D76" s="101">
        <v>9.188482615074554</v>
      </c>
      <c r="E76" s="101">
        <v>9.929437420047497</v>
      </c>
      <c r="F76" s="101">
        <v>38.9386047490441</v>
      </c>
      <c r="G76" s="101" t="s">
        <v>59</v>
      </c>
      <c r="H76" s="101">
        <v>8.91761956066671</v>
      </c>
      <c r="I76" s="101">
        <v>100.67761956066667</v>
      </c>
      <c r="J76" s="101" t="s">
        <v>73</v>
      </c>
      <c r="K76" s="101">
        <v>0.8444168806670909</v>
      </c>
      <c r="M76" s="101" t="s">
        <v>68</v>
      </c>
      <c r="N76" s="101">
        <v>0.4893246048669206</v>
      </c>
      <c r="X76" s="101">
        <v>-12.5</v>
      </c>
    </row>
    <row r="77" spans="1:24" s="101" customFormat="1" ht="12.75" hidden="1">
      <c r="A77" s="101">
        <v>1668</v>
      </c>
      <c r="B77" s="101">
        <v>105.26000213623047</v>
      </c>
      <c r="C77" s="101">
        <v>96.95999908447266</v>
      </c>
      <c r="D77" s="101">
        <v>8.733960151672363</v>
      </c>
      <c r="E77" s="101">
        <v>9.292104721069336</v>
      </c>
      <c r="F77" s="101">
        <v>37.76273948597914</v>
      </c>
      <c r="G77" s="101" t="s">
        <v>56</v>
      </c>
      <c r="H77" s="101">
        <v>-14.929094278698285</v>
      </c>
      <c r="I77" s="101">
        <v>102.83090785753214</v>
      </c>
      <c r="J77" s="101" t="s">
        <v>62</v>
      </c>
      <c r="K77" s="101">
        <v>0.8258346219423273</v>
      </c>
      <c r="L77" s="101">
        <v>0.34983590707074574</v>
      </c>
      <c r="M77" s="101">
        <v>0.19550556376640324</v>
      </c>
      <c r="N77" s="101">
        <v>0.024270201584746926</v>
      </c>
      <c r="O77" s="101">
        <v>0.033167038026895974</v>
      </c>
      <c r="P77" s="101">
        <v>0.010035770835995076</v>
      </c>
      <c r="Q77" s="101">
        <v>0.004037230725150776</v>
      </c>
      <c r="R77" s="101">
        <v>0.00037362061586956283</v>
      </c>
      <c r="S77" s="101">
        <v>0.0004351694169412157</v>
      </c>
      <c r="T77" s="101">
        <v>0.0001476947601329604</v>
      </c>
      <c r="U77" s="101">
        <v>8.83012763815462E-05</v>
      </c>
      <c r="V77" s="101">
        <v>1.3861155460725354E-05</v>
      </c>
      <c r="W77" s="101">
        <v>2.7136982401779547E-05</v>
      </c>
      <c r="X77" s="101">
        <v>-12.5</v>
      </c>
    </row>
    <row r="78" spans="1:24" s="101" customFormat="1" ht="12.75" hidden="1">
      <c r="A78" s="101">
        <v>1664</v>
      </c>
      <c r="B78" s="101">
        <v>106.76000213623047</v>
      </c>
      <c r="C78" s="101">
        <v>90.16000366210938</v>
      </c>
      <c r="D78" s="101">
        <v>9.00438404083252</v>
      </c>
      <c r="E78" s="101">
        <v>9.684226036071777</v>
      </c>
      <c r="F78" s="101">
        <v>43.98390615465612</v>
      </c>
      <c r="G78" s="101" t="s">
        <v>57</v>
      </c>
      <c r="H78" s="101">
        <v>-3.078079297202491</v>
      </c>
      <c r="I78" s="101">
        <v>116.18192283902793</v>
      </c>
      <c r="J78" s="101" t="s">
        <v>60</v>
      </c>
      <c r="K78" s="101">
        <v>0.46404068698241446</v>
      </c>
      <c r="L78" s="101">
        <v>0.0019030307238643066</v>
      </c>
      <c r="M78" s="101">
        <v>-0.10801016043662848</v>
      </c>
      <c r="N78" s="101">
        <v>0.0002509381364837259</v>
      </c>
      <c r="O78" s="101">
        <v>0.018931413923740738</v>
      </c>
      <c r="P78" s="101">
        <v>0.0002176636975755126</v>
      </c>
      <c r="Q78" s="101">
        <v>-0.0021413223503485195</v>
      </c>
      <c r="R78" s="101">
        <v>2.018795609543342E-05</v>
      </c>
      <c r="S78" s="101">
        <v>0.00027193785078421297</v>
      </c>
      <c r="T78" s="101">
        <v>1.5499016804717355E-05</v>
      </c>
      <c r="U78" s="101">
        <v>-4.0753685079009256E-05</v>
      </c>
      <c r="V78" s="101">
        <v>1.598467129052662E-06</v>
      </c>
      <c r="W78" s="101">
        <v>1.7652698063958878E-05</v>
      </c>
      <c r="X78" s="101">
        <v>-12.5</v>
      </c>
    </row>
    <row r="79" spans="1:24" s="101" customFormat="1" ht="12.75" hidden="1">
      <c r="A79" s="101">
        <v>1676</v>
      </c>
      <c r="B79" s="101">
        <v>88.63999938964844</v>
      </c>
      <c r="C79" s="101">
        <v>90.63999938964844</v>
      </c>
      <c r="D79" s="101">
        <v>9.289097785949707</v>
      </c>
      <c r="E79" s="101">
        <v>9.822694778442383</v>
      </c>
      <c r="F79" s="101">
        <v>40.65536208760909</v>
      </c>
      <c r="G79" s="101" t="s">
        <v>58</v>
      </c>
      <c r="H79" s="101">
        <v>2.878859819965614</v>
      </c>
      <c r="I79" s="101">
        <v>104.018859209614</v>
      </c>
      <c r="J79" s="101" t="s">
        <v>61</v>
      </c>
      <c r="K79" s="101">
        <v>0.6831318054544931</v>
      </c>
      <c r="L79" s="101">
        <v>0.3498307309972574</v>
      </c>
      <c r="M79" s="101">
        <v>0.16296082567928077</v>
      </c>
      <c r="N79" s="101">
        <v>0.024268904281320784</v>
      </c>
      <c r="O79" s="101">
        <v>0.02723332477545771</v>
      </c>
      <c r="P79" s="101">
        <v>0.01003341012753725</v>
      </c>
      <c r="Q79" s="101">
        <v>0.003422567825478314</v>
      </c>
      <c r="R79" s="101">
        <v>0.0003730748062137676</v>
      </c>
      <c r="S79" s="101">
        <v>0.00033973846816605965</v>
      </c>
      <c r="T79" s="101">
        <v>0.00014687927916768857</v>
      </c>
      <c r="U79" s="101">
        <v>7.833423621310893E-05</v>
      </c>
      <c r="V79" s="101">
        <v>1.3768679440808202E-05</v>
      </c>
      <c r="W79" s="101">
        <v>2.06106299015143E-05</v>
      </c>
      <c r="X79" s="101">
        <v>-12.5</v>
      </c>
    </row>
    <row r="80" s="101" customFormat="1" ht="12.75" hidden="1">
      <c r="A80" s="101" t="s">
        <v>144</v>
      </c>
    </row>
    <row r="81" spans="1:24" s="101" customFormat="1" ht="12.75" hidden="1">
      <c r="A81" s="101">
        <v>1673</v>
      </c>
      <c r="B81" s="101">
        <v>78.12</v>
      </c>
      <c r="C81" s="101">
        <v>60.02</v>
      </c>
      <c r="D81" s="101">
        <v>9.33172688043865</v>
      </c>
      <c r="E81" s="101">
        <v>10.065439464785946</v>
      </c>
      <c r="F81" s="101">
        <v>38.524220042308784</v>
      </c>
      <c r="G81" s="101" t="s">
        <v>59</v>
      </c>
      <c r="H81" s="101">
        <v>7.452522477048051</v>
      </c>
      <c r="I81" s="101">
        <v>98.07252247704801</v>
      </c>
      <c r="J81" s="101" t="s">
        <v>73</v>
      </c>
      <c r="K81" s="101">
        <v>1.0038662971004708</v>
      </c>
      <c r="M81" s="101" t="s">
        <v>68</v>
      </c>
      <c r="N81" s="101">
        <v>0.5350459972142245</v>
      </c>
      <c r="X81" s="101">
        <v>-12.5</v>
      </c>
    </row>
    <row r="82" spans="1:24" s="101" customFormat="1" ht="12.75" hidden="1">
      <c r="A82" s="101">
        <v>1668</v>
      </c>
      <c r="B82" s="101">
        <v>102.9800033569336</v>
      </c>
      <c r="C82" s="101">
        <v>94.87999725341797</v>
      </c>
      <c r="D82" s="101">
        <v>8.6221342086792</v>
      </c>
      <c r="E82" s="101">
        <v>9.464340209960938</v>
      </c>
      <c r="F82" s="101">
        <v>36.74386519523469</v>
      </c>
      <c r="G82" s="101" t="s">
        <v>56</v>
      </c>
      <c r="H82" s="101">
        <v>-14.135591137702432</v>
      </c>
      <c r="I82" s="101">
        <v>101.34441221923112</v>
      </c>
      <c r="J82" s="101" t="s">
        <v>62</v>
      </c>
      <c r="K82" s="101">
        <v>0.9555982066185327</v>
      </c>
      <c r="L82" s="101">
        <v>0.19477833265926495</v>
      </c>
      <c r="M82" s="101">
        <v>0.22622532754618307</v>
      </c>
      <c r="N82" s="101">
        <v>0.007457604930819031</v>
      </c>
      <c r="O82" s="101">
        <v>0.03837864372014201</v>
      </c>
      <c r="P82" s="101">
        <v>0.005587665064381655</v>
      </c>
      <c r="Q82" s="101">
        <v>0.00467159452017723</v>
      </c>
      <c r="R82" s="101">
        <v>0.00011483112165874895</v>
      </c>
      <c r="S82" s="101">
        <v>0.0005035430868503064</v>
      </c>
      <c r="T82" s="101">
        <v>8.22420012677692E-05</v>
      </c>
      <c r="U82" s="101">
        <v>0.00010217633455321856</v>
      </c>
      <c r="V82" s="101">
        <v>4.255699464712032E-06</v>
      </c>
      <c r="W82" s="101">
        <v>3.1400506264458914E-05</v>
      </c>
      <c r="X82" s="101">
        <v>-12.5</v>
      </c>
    </row>
    <row r="83" spans="1:24" s="101" customFormat="1" ht="12.75" hidden="1">
      <c r="A83" s="101">
        <v>1664</v>
      </c>
      <c r="B83" s="101">
        <v>108.19999694824219</v>
      </c>
      <c r="C83" s="101">
        <v>89.9000015258789</v>
      </c>
      <c r="D83" s="101">
        <v>8.947433471679688</v>
      </c>
      <c r="E83" s="101">
        <v>9.709482192993164</v>
      </c>
      <c r="F83" s="101">
        <v>44.113703772707815</v>
      </c>
      <c r="G83" s="101" t="s">
        <v>57</v>
      </c>
      <c r="H83" s="101">
        <v>-3.426436450141507</v>
      </c>
      <c r="I83" s="101">
        <v>117.27356049810064</v>
      </c>
      <c r="J83" s="101" t="s">
        <v>60</v>
      </c>
      <c r="K83" s="101">
        <v>0.4217666080558742</v>
      </c>
      <c r="L83" s="101">
        <v>0.0010594803738390687</v>
      </c>
      <c r="M83" s="101">
        <v>-0.09753384763350612</v>
      </c>
      <c r="N83" s="101">
        <v>7.70754110592694E-05</v>
      </c>
      <c r="O83" s="101">
        <v>0.017309272954777456</v>
      </c>
      <c r="P83" s="101">
        <v>0.00012113905101065564</v>
      </c>
      <c r="Q83" s="101">
        <v>-0.0019027559883894132</v>
      </c>
      <c r="R83" s="101">
        <v>6.205702852527157E-06</v>
      </c>
      <c r="S83" s="101">
        <v>0.0002569230588392457</v>
      </c>
      <c r="T83" s="101">
        <v>8.625079012656489E-06</v>
      </c>
      <c r="U83" s="101">
        <v>-3.40871276122241E-05</v>
      </c>
      <c r="V83" s="101">
        <v>4.948116095986791E-07</v>
      </c>
      <c r="W83" s="101">
        <v>1.6909870729858844E-05</v>
      </c>
      <c r="X83" s="101">
        <v>-12.5</v>
      </c>
    </row>
    <row r="84" spans="1:24" s="101" customFormat="1" ht="12.75" hidden="1">
      <c r="A84" s="101">
        <v>1676</v>
      </c>
      <c r="B84" s="101">
        <v>79.05999755859375</v>
      </c>
      <c r="C84" s="101">
        <v>90.76000213623047</v>
      </c>
      <c r="D84" s="101">
        <v>9.163935661315918</v>
      </c>
      <c r="E84" s="101">
        <v>9.557426452636719</v>
      </c>
      <c r="F84" s="101">
        <v>38.48139595714496</v>
      </c>
      <c r="G84" s="101" t="s">
        <v>58</v>
      </c>
      <c r="H84" s="101">
        <v>8.201160346832284</v>
      </c>
      <c r="I84" s="101">
        <v>99.76115790542599</v>
      </c>
      <c r="J84" s="101" t="s">
        <v>61</v>
      </c>
      <c r="K84" s="101">
        <v>0.8574851956865486</v>
      </c>
      <c r="L84" s="101">
        <v>0.19477545116071668</v>
      </c>
      <c r="M84" s="101">
        <v>0.2041201787898047</v>
      </c>
      <c r="N84" s="101">
        <v>0.0074572066274970795</v>
      </c>
      <c r="O84" s="101">
        <v>0.03425360365822267</v>
      </c>
      <c r="P84" s="101">
        <v>0.005586351779294917</v>
      </c>
      <c r="Q84" s="101">
        <v>0.00426653430896766</v>
      </c>
      <c r="R84" s="101">
        <v>0.00011466331476768208</v>
      </c>
      <c r="S84" s="101">
        <v>0.00043306602516408595</v>
      </c>
      <c r="T84" s="101">
        <v>8.178847586642744E-05</v>
      </c>
      <c r="U84" s="101">
        <v>9.632274432281918E-05</v>
      </c>
      <c r="V84" s="101">
        <v>4.226835625495347E-06</v>
      </c>
      <c r="W84" s="101">
        <v>2.6458421448827717E-05</v>
      </c>
      <c r="X84" s="101">
        <v>-12.5</v>
      </c>
    </row>
    <row r="85" spans="1:14" s="101" customFormat="1" ht="12.75">
      <c r="A85" s="101" t="s">
        <v>150</v>
      </c>
      <c r="E85" s="99" t="s">
        <v>104</v>
      </c>
      <c r="F85" s="102">
        <f>MIN(F56:F84)</f>
        <v>33.810017559920226</v>
      </c>
      <c r="G85" s="102"/>
      <c r="H85" s="102"/>
      <c r="I85" s="115"/>
      <c r="J85" s="115" t="s">
        <v>156</v>
      </c>
      <c r="K85" s="102">
        <f>AVERAGE(K83,K78,K73,K68,K63,K58)</f>
        <v>0.24301730946121802</v>
      </c>
      <c r="L85" s="102">
        <f>AVERAGE(L83,L78,L73,L68,L63,L58)</f>
        <v>0.0018144300657003572</v>
      </c>
      <c r="M85" s="115" t="s">
        <v>106</v>
      </c>
      <c r="N85" s="102" t="e">
        <f>Mittelwert(K81,K76,K71,K66,K61,K56)</f>
        <v>#NAME?</v>
      </c>
    </row>
    <row r="86" spans="5:14" s="101" customFormat="1" ht="12.75">
      <c r="E86" s="99" t="s">
        <v>105</v>
      </c>
      <c r="F86" s="102">
        <f>MAX(F56:F84)</f>
        <v>44.113703772707815</v>
      </c>
      <c r="G86" s="102"/>
      <c r="H86" s="102"/>
      <c r="I86" s="115"/>
      <c r="J86" s="115" t="s">
        <v>157</v>
      </c>
      <c r="K86" s="102">
        <f>AVERAGE(K84,K79,K74,K69,K64,K59)</f>
        <v>0.728807117919764</v>
      </c>
      <c r="L86" s="102">
        <f>AVERAGE(L84,L79,L74,L69,L64,L59)</f>
        <v>0.33352496372173285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110</v>
      </c>
      <c r="K87" s="102">
        <f>ABS(K85/$G$33)</f>
        <v>0.15188581841326126</v>
      </c>
      <c r="L87" s="102">
        <f>ABS(L85/$H$33)</f>
        <v>0.005040083515834326</v>
      </c>
      <c r="M87" s="115" t="s">
        <v>109</v>
      </c>
      <c r="N87" s="102">
        <f>K87+L87+L88+K88</f>
        <v>0.7794739576186809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0.41409495336350227</v>
      </c>
      <c r="L88" s="102">
        <f>ABS(L86/$H$34)</f>
        <v>0.20845310232608302</v>
      </c>
      <c r="M88" s="102"/>
      <c r="N88" s="102"/>
    </row>
    <row r="89" s="101" customFormat="1" ht="12.75"/>
    <row r="90" s="101" customFormat="1" ht="12.75" hidden="1">
      <c r="A90" s="101" t="s">
        <v>115</v>
      </c>
    </row>
    <row r="91" spans="1:24" s="101" customFormat="1" ht="12.75" hidden="1">
      <c r="A91" s="101">
        <v>1673</v>
      </c>
      <c r="B91" s="101">
        <v>70.96</v>
      </c>
      <c r="C91" s="101">
        <v>60.76</v>
      </c>
      <c r="D91" s="101">
        <v>9.546241225271046</v>
      </c>
      <c r="E91" s="101">
        <v>10.226580128570207</v>
      </c>
      <c r="F91" s="101">
        <v>34.46697778274935</v>
      </c>
      <c r="G91" s="101" t="s">
        <v>59</v>
      </c>
      <c r="H91" s="101">
        <v>2.2863013313035356</v>
      </c>
      <c r="I91" s="101">
        <v>85.74630133130348</v>
      </c>
      <c r="J91" s="101" t="s">
        <v>73</v>
      </c>
      <c r="K91" s="101">
        <v>0.4197130814504239</v>
      </c>
      <c r="M91" s="101" t="s">
        <v>68</v>
      </c>
      <c r="N91" s="101">
        <v>0.2574204594852015</v>
      </c>
      <c r="X91" s="101">
        <v>-12.5</v>
      </c>
    </row>
    <row r="92" spans="1:24" s="101" customFormat="1" ht="12.75" hidden="1">
      <c r="A92" s="101">
        <v>1668</v>
      </c>
      <c r="B92" s="101">
        <v>90.44000244140625</v>
      </c>
      <c r="C92" s="101">
        <v>88.23999786376953</v>
      </c>
      <c r="D92" s="101">
        <v>8.956372261047363</v>
      </c>
      <c r="E92" s="101">
        <v>9.631510734558105</v>
      </c>
      <c r="F92" s="101">
        <v>35.416498229459194</v>
      </c>
      <c r="G92" s="101" t="s">
        <v>56</v>
      </c>
      <c r="H92" s="101">
        <v>-8.951623136922803</v>
      </c>
      <c r="I92" s="101">
        <v>93.9883793044834</v>
      </c>
      <c r="J92" s="101" t="s">
        <v>62</v>
      </c>
      <c r="K92" s="101">
        <v>0.5548924321363972</v>
      </c>
      <c r="L92" s="101">
        <v>0.3056800573390031</v>
      </c>
      <c r="M92" s="101">
        <v>0.13136315003686122</v>
      </c>
      <c r="N92" s="101">
        <v>0.023016426176779656</v>
      </c>
      <c r="O92" s="101">
        <v>0.022285721376813623</v>
      </c>
      <c r="P92" s="101">
        <v>0.008769048308105664</v>
      </c>
      <c r="Q92" s="101">
        <v>0.0027126466240117953</v>
      </c>
      <c r="R92" s="101">
        <v>0.00035423989754214153</v>
      </c>
      <c r="S92" s="101">
        <v>0.00029239686618082883</v>
      </c>
      <c r="T92" s="101">
        <v>0.00012902886272620373</v>
      </c>
      <c r="U92" s="101">
        <v>5.932232609317419E-05</v>
      </c>
      <c r="V92" s="101">
        <v>1.314245098972634E-05</v>
      </c>
      <c r="W92" s="101">
        <v>1.823402794784345E-05</v>
      </c>
      <c r="X92" s="101">
        <v>-12.5</v>
      </c>
    </row>
    <row r="93" spans="1:24" s="101" customFormat="1" ht="12.75" hidden="1">
      <c r="A93" s="101">
        <v>1676</v>
      </c>
      <c r="B93" s="101">
        <v>75.58000183105469</v>
      </c>
      <c r="C93" s="101">
        <v>85.9800033569336</v>
      </c>
      <c r="D93" s="101">
        <v>9.198761940002441</v>
      </c>
      <c r="E93" s="101">
        <v>10.000812530517578</v>
      </c>
      <c r="F93" s="101">
        <v>37.3915134667746</v>
      </c>
      <c r="G93" s="101" t="s">
        <v>57</v>
      </c>
      <c r="H93" s="101">
        <v>8.474546739243282</v>
      </c>
      <c r="I93" s="101">
        <v>96.55454857029792</v>
      </c>
      <c r="J93" s="101" t="s">
        <v>60</v>
      </c>
      <c r="K93" s="101">
        <v>-0.23606116363074026</v>
      </c>
      <c r="L93" s="101">
        <v>0.0016632196144806901</v>
      </c>
      <c r="M93" s="101">
        <v>0.057231965880282426</v>
      </c>
      <c r="N93" s="101">
        <v>-0.0002383155464347728</v>
      </c>
      <c r="O93" s="101">
        <v>-0.009262621973216902</v>
      </c>
      <c r="P93" s="101">
        <v>0.00019031047018807528</v>
      </c>
      <c r="Q93" s="101">
        <v>0.001245511452061265</v>
      </c>
      <c r="R93" s="101">
        <v>-1.9153663399909836E-05</v>
      </c>
      <c r="S93" s="101">
        <v>-0.00010327606373622798</v>
      </c>
      <c r="T93" s="101">
        <v>1.3555172157939204E-05</v>
      </c>
      <c r="U93" s="101">
        <v>3.132387325487242E-05</v>
      </c>
      <c r="V93" s="101">
        <v>-1.5122669900943176E-06</v>
      </c>
      <c r="W93" s="101">
        <v>-5.865326374826751E-06</v>
      </c>
      <c r="X93" s="101">
        <v>-12.5</v>
      </c>
    </row>
    <row r="94" spans="1:24" s="101" customFormat="1" ht="12.75" hidden="1">
      <c r="A94" s="101">
        <v>1664</v>
      </c>
      <c r="B94" s="101">
        <v>86.80000305175781</v>
      </c>
      <c r="C94" s="101">
        <v>75.69999694824219</v>
      </c>
      <c r="D94" s="101">
        <v>9.132277488708496</v>
      </c>
      <c r="E94" s="101">
        <v>9.529542922973633</v>
      </c>
      <c r="F94" s="101">
        <v>39.72689716532393</v>
      </c>
      <c r="G94" s="101" t="s">
        <v>58</v>
      </c>
      <c r="H94" s="101">
        <v>4.080754600761155</v>
      </c>
      <c r="I94" s="101">
        <v>103.38075765251892</v>
      </c>
      <c r="J94" s="101" t="s">
        <v>61</v>
      </c>
      <c r="K94" s="101">
        <v>0.5021760032772843</v>
      </c>
      <c r="L94" s="101">
        <v>0.30567553247731527</v>
      </c>
      <c r="M94" s="101">
        <v>0.11824034535252803</v>
      </c>
      <c r="N94" s="101">
        <v>-0.023015192366162732</v>
      </c>
      <c r="O94" s="101">
        <v>0.020269613007313364</v>
      </c>
      <c r="P94" s="101">
        <v>0.008766982956230017</v>
      </c>
      <c r="Q94" s="101">
        <v>0.002409803504343628</v>
      </c>
      <c r="R94" s="101">
        <v>-0.000353721701608807</v>
      </c>
      <c r="S94" s="101">
        <v>0.00027355069367764376</v>
      </c>
      <c r="T94" s="101">
        <v>0.00012831486556196892</v>
      </c>
      <c r="U94" s="101">
        <v>5.037810374972031E-05</v>
      </c>
      <c r="V94" s="101">
        <v>-1.3055154789125632E-05</v>
      </c>
      <c r="W94" s="101">
        <v>1.7264927504032497E-05</v>
      </c>
      <c r="X94" s="101">
        <v>-12.5</v>
      </c>
    </row>
    <row r="95" s="101" customFormat="1" ht="12.75" hidden="1">
      <c r="A95" s="101" t="s">
        <v>121</v>
      </c>
    </row>
    <row r="96" spans="1:24" s="101" customFormat="1" ht="12.75" hidden="1">
      <c r="A96" s="101">
        <v>1673</v>
      </c>
      <c r="B96" s="101">
        <v>69.64</v>
      </c>
      <c r="C96" s="101">
        <v>58.84</v>
      </c>
      <c r="D96" s="101">
        <v>9.532546111505052</v>
      </c>
      <c r="E96" s="101">
        <v>10.312992600399477</v>
      </c>
      <c r="F96" s="101">
        <v>35.62862043134995</v>
      </c>
      <c r="G96" s="101" t="s">
        <v>59</v>
      </c>
      <c r="H96" s="101">
        <v>6.618621443139007</v>
      </c>
      <c r="I96" s="101">
        <v>88.75862144313896</v>
      </c>
      <c r="J96" s="101" t="s">
        <v>73</v>
      </c>
      <c r="K96" s="101">
        <v>0.5002515293742089</v>
      </c>
      <c r="M96" s="101" t="s">
        <v>68</v>
      </c>
      <c r="N96" s="101">
        <v>0.3683024781760294</v>
      </c>
      <c r="X96" s="101">
        <v>-12.5</v>
      </c>
    </row>
    <row r="97" spans="1:24" s="101" customFormat="1" ht="12.75" hidden="1">
      <c r="A97" s="101">
        <v>1668</v>
      </c>
      <c r="B97" s="101">
        <v>91.37999725341797</v>
      </c>
      <c r="C97" s="101">
        <v>78.9800033569336</v>
      </c>
      <c r="D97" s="101">
        <v>9.305225372314453</v>
      </c>
      <c r="E97" s="101">
        <v>10.06447982788086</v>
      </c>
      <c r="F97" s="101">
        <v>36.08277708365723</v>
      </c>
      <c r="G97" s="101" t="s">
        <v>56</v>
      </c>
      <c r="H97" s="101">
        <v>-11.709715982270977</v>
      </c>
      <c r="I97" s="101">
        <v>92.17028127114695</v>
      </c>
      <c r="J97" s="101" t="s">
        <v>62</v>
      </c>
      <c r="K97" s="101">
        <v>0.47935660505881506</v>
      </c>
      <c r="L97" s="101">
        <v>0.5067383681081357</v>
      </c>
      <c r="M97" s="101">
        <v>0.11348119963106744</v>
      </c>
      <c r="N97" s="101">
        <v>0.014812215714207846</v>
      </c>
      <c r="O97" s="101">
        <v>0.01925208112096442</v>
      </c>
      <c r="P97" s="101">
        <v>0.01453677640527458</v>
      </c>
      <c r="Q97" s="101">
        <v>0.0023433894673643525</v>
      </c>
      <c r="R97" s="101">
        <v>0.0002279500642643984</v>
      </c>
      <c r="S97" s="101">
        <v>0.0002526100184321761</v>
      </c>
      <c r="T97" s="101">
        <v>0.00021390391439228882</v>
      </c>
      <c r="U97" s="101">
        <v>5.124582804521854E-05</v>
      </c>
      <c r="V97" s="101">
        <v>8.455748462179136E-06</v>
      </c>
      <c r="W97" s="101">
        <v>1.575487972838029E-05</v>
      </c>
      <c r="X97" s="101">
        <v>-12.5</v>
      </c>
    </row>
    <row r="98" spans="1:24" s="101" customFormat="1" ht="12.75" hidden="1">
      <c r="A98" s="101">
        <v>1676</v>
      </c>
      <c r="B98" s="101">
        <v>66.91999816894531</v>
      </c>
      <c r="C98" s="101">
        <v>77.22000122070312</v>
      </c>
      <c r="D98" s="101">
        <v>9.55364990234375</v>
      </c>
      <c r="E98" s="101">
        <v>10.125182151794434</v>
      </c>
      <c r="F98" s="101">
        <v>35.266877250284004</v>
      </c>
      <c r="G98" s="101" t="s">
        <v>57</v>
      </c>
      <c r="H98" s="101">
        <v>8.23332673338348</v>
      </c>
      <c r="I98" s="101">
        <v>87.65332490232875</v>
      </c>
      <c r="J98" s="101" t="s">
        <v>60</v>
      </c>
      <c r="K98" s="101">
        <v>-0.06025554998125115</v>
      </c>
      <c r="L98" s="101">
        <v>0.0027571218996096016</v>
      </c>
      <c r="M98" s="101">
        <v>0.015543449613328396</v>
      </c>
      <c r="N98" s="101">
        <v>-0.00015346520137025276</v>
      </c>
      <c r="O98" s="101">
        <v>-0.0022139577771847956</v>
      </c>
      <c r="P98" s="101">
        <v>0.0003154468143943826</v>
      </c>
      <c r="Q98" s="101">
        <v>0.0003817856253861909</v>
      </c>
      <c r="R98" s="101">
        <v>-1.2324149152004526E-05</v>
      </c>
      <c r="S98" s="101">
        <v>-1.2022062260149977E-05</v>
      </c>
      <c r="T98" s="101">
        <v>2.2465130520920924E-05</v>
      </c>
      <c r="U98" s="101">
        <v>1.2320260285453581E-05</v>
      </c>
      <c r="V98" s="101">
        <v>-9.715288990099129E-07</v>
      </c>
      <c r="W98" s="101">
        <v>-2.2145249206406608E-07</v>
      </c>
      <c r="X98" s="101">
        <v>-12.5</v>
      </c>
    </row>
    <row r="99" spans="1:24" s="101" customFormat="1" ht="12.75" hidden="1">
      <c r="A99" s="101">
        <v>1664</v>
      </c>
      <c r="B99" s="101">
        <v>82.23999786376953</v>
      </c>
      <c r="C99" s="101">
        <v>80.33999633789062</v>
      </c>
      <c r="D99" s="101">
        <v>9.456689834594727</v>
      </c>
      <c r="E99" s="101">
        <v>9.817482948303223</v>
      </c>
      <c r="F99" s="101">
        <v>37.96500629743005</v>
      </c>
      <c r="G99" s="101" t="s">
        <v>58</v>
      </c>
      <c r="H99" s="101">
        <v>0.6483120972292102</v>
      </c>
      <c r="I99" s="101">
        <v>95.3883099609987</v>
      </c>
      <c r="J99" s="101" t="s">
        <v>61</v>
      </c>
      <c r="K99" s="101">
        <v>0.4755544380089095</v>
      </c>
      <c r="L99" s="101">
        <v>0.5067308674155612</v>
      </c>
      <c r="M99" s="101">
        <v>0.11241167129717493</v>
      </c>
      <c r="N99" s="101">
        <v>-0.014811420687975689</v>
      </c>
      <c r="O99" s="101">
        <v>0.019124356680658244</v>
      </c>
      <c r="P99" s="101">
        <v>0.014533353417715961</v>
      </c>
      <c r="Q99" s="101">
        <v>0.0023120800012116057</v>
      </c>
      <c r="R99" s="101">
        <v>-0.00022761666710902894</v>
      </c>
      <c r="S99" s="101">
        <v>0.00025232378292843784</v>
      </c>
      <c r="T99" s="101">
        <v>0.00021272094984514715</v>
      </c>
      <c r="U99" s="101">
        <v>4.9742799263197706E-05</v>
      </c>
      <c r="V99" s="101">
        <v>-8.399750809043886E-06</v>
      </c>
      <c r="W99" s="101">
        <v>1.5753323270011532E-05</v>
      </c>
      <c r="X99" s="101">
        <v>-12.5</v>
      </c>
    </row>
    <row r="100" s="101" customFormat="1" ht="12.75" hidden="1">
      <c r="A100" s="101" t="s">
        <v>127</v>
      </c>
    </row>
    <row r="101" spans="1:24" s="101" customFormat="1" ht="12.75" hidden="1">
      <c r="A101" s="101">
        <v>1673</v>
      </c>
      <c r="B101" s="101">
        <v>72.28</v>
      </c>
      <c r="C101" s="101">
        <v>54.88</v>
      </c>
      <c r="D101" s="101">
        <v>9.483420604107204</v>
      </c>
      <c r="E101" s="101">
        <v>10.212921726127478</v>
      </c>
      <c r="F101" s="101">
        <v>37.94103960505212</v>
      </c>
      <c r="G101" s="101" t="s">
        <v>59</v>
      </c>
      <c r="H101" s="101">
        <v>10.239545344304647</v>
      </c>
      <c r="I101" s="101">
        <v>95.0195453443046</v>
      </c>
      <c r="J101" s="101" t="s">
        <v>73</v>
      </c>
      <c r="K101" s="101">
        <v>0.9710477713716282</v>
      </c>
      <c r="M101" s="101" t="s">
        <v>68</v>
      </c>
      <c r="N101" s="101">
        <v>0.6455824372945813</v>
      </c>
      <c r="X101" s="101">
        <v>-12.5</v>
      </c>
    </row>
    <row r="102" spans="1:24" s="101" customFormat="1" ht="12.75" hidden="1">
      <c r="A102" s="101">
        <v>1668</v>
      </c>
      <c r="B102" s="101">
        <v>105.05999755859375</v>
      </c>
      <c r="C102" s="101">
        <v>90.76000213623047</v>
      </c>
      <c r="D102" s="101">
        <v>8.855403900146484</v>
      </c>
      <c r="E102" s="101">
        <v>9.819832801818848</v>
      </c>
      <c r="F102" s="101">
        <v>36.91770417294593</v>
      </c>
      <c r="G102" s="101" t="s">
        <v>56</v>
      </c>
      <c r="H102" s="101">
        <v>-18.409695300469906</v>
      </c>
      <c r="I102" s="101">
        <v>99.1503022581238</v>
      </c>
      <c r="J102" s="101" t="s">
        <v>62</v>
      </c>
      <c r="K102" s="101">
        <v>0.7758376319151998</v>
      </c>
      <c r="L102" s="101">
        <v>0.5767253180852118</v>
      </c>
      <c r="M102" s="101">
        <v>0.18366943219131748</v>
      </c>
      <c r="N102" s="101">
        <v>0.03895636639477829</v>
      </c>
      <c r="O102" s="101">
        <v>0.03115907712165448</v>
      </c>
      <c r="P102" s="101">
        <v>0.016544524396153726</v>
      </c>
      <c r="Q102" s="101">
        <v>0.0037928218885222562</v>
      </c>
      <c r="R102" s="101">
        <v>0.0005996910054004255</v>
      </c>
      <c r="S102" s="101">
        <v>0.0004088348659850305</v>
      </c>
      <c r="T102" s="101">
        <v>0.00024346770851232976</v>
      </c>
      <c r="U102" s="101">
        <v>8.295604012548835E-05</v>
      </c>
      <c r="V102" s="101">
        <v>2.225355952667622E-05</v>
      </c>
      <c r="W102" s="101">
        <v>2.549594091006689E-05</v>
      </c>
      <c r="X102" s="101">
        <v>-12.5</v>
      </c>
    </row>
    <row r="103" spans="1:24" s="101" customFormat="1" ht="12.75" hidden="1">
      <c r="A103" s="101">
        <v>1676</v>
      </c>
      <c r="B103" s="101">
        <v>95.66000366210938</v>
      </c>
      <c r="C103" s="101">
        <v>79.36000061035156</v>
      </c>
      <c r="D103" s="101">
        <v>9.462085723876953</v>
      </c>
      <c r="E103" s="101">
        <v>9.918706893920898</v>
      </c>
      <c r="F103" s="101">
        <v>42.85827521402715</v>
      </c>
      <c r="G103" s="101" t="s">
        <v>57</v>
      </c>
      <c r="H103" s="101">
        <v>-0.47781888644850135</v>
      </c>
      <c r="I103" s="101">
        <v>107.68218477566083</v>
      </c>
      <c r="J103" s="101" t="s">
        <v>60</v>
      </c>
      <c r="K103" s="101">
        <v>0.4147658725369827</v>
      </c>
      <c r="L103" s="101">
        <v>0.003137370334614892</v>
      </c>
      <c r="M103" s="101">
        <v>-0.09641968415856433</v>
      </c>
      <c r="N103" s="101">
        <v>0.0004027226000124291</v>
      </c>
      <c r="O103" s="101">
        <v>0.016940615767281866</v>
      </c>
      <c r="P103" s="101">
        <v>0.0003589118541971512</v>
      </c>
      <c r="Q103" s="101">
        <v>-0.0019056580053088128</v>
      </c>
      <c r="R103" s="101">
        <v>3.2395789861520906E-05</v>
      </c>
      <c r="S103" s="101">
        <v>0.0002449234922636804</v>
      </c>
      <c r="T103" s="101">
        <v>2.5559115181817243E-05</v>
      </c>
      <c r="U103" s="101">
        <v>-3.586796860406328E-05</v>
      </c>
      <c r="V103" s="101">
        <v>2.5615970003209517E-06</v>
      </c>
      <c r="W103" s="101">
        <v>1.594494290853631E-05</v>
      </c>
      <c r="X103" s="101">
        <v>-12.5</v>
      </c>
    </row>
    <row r="104" spans="1:24" s="101" customFormat="1" ht="12.75" hidden="1">
      <c r="A104" s="101">
        <v>1664</v>
      </c>
      <c r="B104" s="101">
        <v>88.27999877929688</v>
      </c>
      <c r="C104" s="101">
        <v>91.37999725341797</v>
      </c>
      <c r="D104" s="101">
        <v>9.29609489440918</v>
      </c>
      <c r="E104" s="101">
        <v>9.630826950073242</v>
      </c>
      <c r="F104" s="101">
        <v>38.903065231590965</v>
      </c>
      <c r="G104" s="101" t="s">
        <v>58</v>
      </c>
      <c r="H104" s="101">
        <v>-1.320908526160066</v>
      </c>
      <c r="I104" s="101">
        <v>99.45909025313676</v>
      </c>
      <c r="J104" s="101" t="s">
        <v>61</v>
      </c>
      <c r="K104" s="101">
        <v>0.6556624909771951</v>
      </c>
      <c r="L104" s="101">
        <v>0.5767167844166425</v>
      </c>
      <c r="M104" s="101">
        <v>0.15632563714325196</v>
      </c>
      <c r="N104" s="101">
        <v>0.03895428470902335</v>
      </c>
      <c r="O104" s="101">
        <v>0.026151551091637616</v>
      </c>
      <c r="P104" s="101">
        <v>0.016540630875992685</v>
      </c>
      <c r="Q104" s="101">
        <v>0.0032793239310650556</v>
      </c>
      <c r="R104" s="101">
        <v>0.000598815342787258</v>
      </c>
      <c r="S104" s="101">
        <v>0.00032735062331139785</v>
      </c>
      <c r="T104" s="101">
        <v>0.000242122400284169</v>
      </c>
      <c r="U104" s="101">
        <v>7.48010255378866E-05</v>
      </c>
      <c r="V104" s="101">
        <v>2.210563576139055E-05</v>
      </c>
      <c r="W104" s="101">
        <v>1.9894768119612254E-05</v>
      </c>
      <c r="X104" s="101">
        <v>-12.5</v>
      </c>
    </row>
    <row r="105" s="101" customFormat="1" ht="12.75" hidden="1">
      <c r="A105" s="101" t="s">
        <v>133</v>
      </c>
    </row>
    <row r="106" spans="1:24" s="101" customFormat="1" ht="12.75" hidden="1">
      <c r="A106" s="101">
        <v>1673</v>
      </c>
      <c r="B106" s="101">
        <v>70.78</v>
      </c>
      <c r="C106" s="101">
        <v>51.18</v>
      </c>
      <c r="D106" s="101">
        <v>9.254200782811646</v>
      </c>
      <c r="E106" s="101">
        <v>10.13520542499397</v>
      </c>
      <c r="F106" s="101">
        <v>35.72882901951533</v>
      </c>
      <c r="G106" s="101" t="s">
        <v>59</v>
      </c>
      <c r="H106" s="101">
        <v>8.409830376069097</v>
      </c>
      <c r="I106" s="101">
        <v>91.68983037606905</v>
      </c>
      <c r="J106" s="101" t="s">
        <v>73</v>
      </c>
      <c r="K106" s="101">
        <v>0.8979048963787779</v>
      </c>
      <c r="M106" s="101" t="s">
        <v>68</v>
      </c>
      <c r="N106" s="101">
        <v>0.7354441162801398</v>
      </c>
      <c r="X106" s="101">
        <v>-12.5</v>
      </c>
    </row>
    <row r="107" spans="1:24" s="101" customFormat="1" ht="12.75" hidden="1">
      <c r="A107" s="101">
        <v>1668</v>
      </c>
      <c r="B107" s="101">
        <v>95.91999816894531</v>
      </c>
      <c r="C107" s="101">
        <v>84.81999969482422</v>
      </c>
      <c r="D107" s="101">
        <v>9.03641414642334</v>
      </c>
      <c r="E107" s="101">
        <v>9.86617660522461</v>
      </c>
      <c r="F107" s="101">
        <v>34.61268951299692</v>
      </c>
      <c r="G107" s="101" t="s">
        <v>56</v>
      </c>
      <c r="H107" s="101">
        <v>-17.357404304857027</v>
      </c>
      <c r="I107" s="101">
        <v>91.06259386408824</v>
      </c>
      <c r="J107" s="101" t="s">
        <v>62</v>
      </c>
      <c r="K107" s="101">
        <v>0.49692887262277774</v>
      </c>
      <c r="L107" s="101">
        <v>0.7975277386033786</v>
      </c>
      <c r="M107" s="101">
        <v>0.11764119142003049</v>
      </c>
      <c r="N107" s="101">
        <v>0.012197465470074597</v>
      </c>
      <c r="O107" s="101">
        <v>0.019957864265404607</v>
      </c>
      <c r="P107" s="101">
        <v>0.022878631530146805</v>
      </c>
      <c r="Q107" s="101">
        <v>0.0024293110092005817</v>
      </c>
      <c r="R107" s="101">
        <v>0.00018781614068302284</v>
      </c>
      <c r="S107" s="101">
        <v>0.0002618818323148396</v>
      </c>
      <c r="T107" s="101">
        <v>0.0003366526995115044</v>
      </c>
      <c r="U107" s="101">
        <v>5.312268828130134E-05</v>
      </c>
      <c r="V107" s="101">
        <v>6.9765123052927304E-06</v>
      </c>
      <c r="W107" s="101">
        <v>1.6332776090573302E-05</v>
      </c>
      <c r="X107" s="101">
        <v>-12.5</v>
      </c>
    </row>
    <row r="108" spans="1:24" s="101" customFormat="1" ht="12.75" hidden="1">
      <c r="A108" s="101">
        <v>1676</v>
      </c>
      <c r="B108" s="101">
        <v>65.86000061035156</v>
      </c>
      <c r="C108" s="101">
        <v>69.36000061035156</v>
      </c>
      <c r="D108" s="101">
        <v>9.649249076843262</v>
      </c>
      <c r="E108" s="101">
        <v>10.244404792785645</v>
      </c>
      <c r="F108" s="101">
        <v>36.07978478397391</v>
      </c>
      <c r="G108" s="101" t="s">
        <v>57</v>
      </c>
      <c r="H108" s="101">
        <v>10.421349310308587</v>
      </c>
      <c r="I108" s="101">
        <v>88.7813499206601</v>
      </c>
      <c r="J108" s="101" t="s">
        <v>60</v>
      </c>
      <c r="K108" s="101">
        <v>-0.07545741549222576</v>
      </c>
      <c r="L108" s="101">
        <v>0.0043389988015974925</v>
      </c>
      <c r="M108" s="101">
        <v>0.019184032049715177</v>
      </c>
      <c r="N108" s="101">
        <v>0.00012574793244137536</v>
      </c>
      <c r="O108" s="101">
        <v>-0.002817759720650082</v>
      </c>
      <c r="P108" s="101">
        <v>0.0004964618667759325</v>
      </c>
      <c r="Q108" s="101">
        <v>0.000458916843824234</v>
      </c>
      <c r="R108" s="101">
        <v>1.0129833258976893E-05</v>
      </c>
      <c r="S108" s="101">
        <v>-1.9361993379680716E-05</v>
      </c>
      <c r="T108" s="101">
        <v>3.5357662876674714E-05</v>
      </c>
      <c r="U108" s="101">
        <v>1.4125385226298373E-05</v>
      </c>
      <c r="V108" s="101">
        <v>8.005155258716124E-07</v>
      </c>
      <c r="W108" s="101">
        <v>-6.589986593395932E-07</v>
      </c>
      <c r="X108" s="101">
        <v>-12.5</v>
      </c>
    </row>
    <row r="109" spans="1:24" s="101" customFormat="1" ht="12.75" hidden="1">
      <c r="A109" s="101">
        <v>1664</v>
      </c>
      <c r="B109" s="101">
        <v>89.12000274658203</v>
      </c>
      <c r="C109" s="101">
        <v>83.81999969482422</v>
      </c>
      <c r="D109" s="101">
        <v>9.135966300964355</v>
      </c>
      <c r="E109" s="101">
        <v>9.657381057739258</v>
      </c>
      <c r="F109" s="101">
        <v>37.29593983491688</v>
      </c>
      <c r="G109" s="101" t="s">
        <v>58</v>
      </c>
      <c r="H109" s="101">
        <v>-4.595008512735104</v>
      </c>
      <c r="I109" s="101">
        <v>97.02499423384688</v>
      </c>
      <c r="J109" s="101" t="s">
        <v>61</v>
      </c>
      <c r="K109" s="101">
        <v>0.4911664513109364</v>
      </c>
      <c r="L109" s="101">
        <v>0.7975159352208698</v>
      </c>
      <c r="M109" s="101">
        <v>0.1160664586908714</v>
      </c>
      <c r="N109" s="101">
        <v>0.012196817263169471</v>
      </c>
      <c r="O109" s="101">
        <v>0.01975794969608426</v>
      </c>
      <c r="P109" s="101">
        <v>0.022873244332780273</v>
      </c>
      <c r="Q109" s="101">
        <v>0.0023855706465911995</v>
      </c>
      <c r="R109" s="101">
        <v>0.0001875427662673513</v>
      </c>
      <c r="S109" s="101">
        <v>0.00026116509588561596</v>
      </c>
      <c r="T109" s="101">
        <v>0.0003347907940255865</v>
      </c>
      <c r="U109" s="101">
        <v>5.121028707633831E-05</v>
      </c>
      <c r="V109" s="101">
        <v>6.930432803132817E-06</v>
      </c>
      <c r="W109" s="101">
        <v>1.6319475959472214E-05</v>
      </c>
      <c r="X109" s="101">
        <v>-12.5</v>
      </c>
    </row>
    <row r="110" s="101" customFormat="1" ht="12.75" hidden="1">
      <c r="A110" s="101" t="s">
        <v>139</v>
      </c>
    </row>
    <row r="111" spans="1:24" s="101" customFormat="1" ht="12.75" hidden="1">
      <c r="A111" s="101">
        <v>1673</v>
      </c>
      <c r="B111" s="101">
        <v>79.26</v>
      </c>
      <c r="C111" s="101">
        <v>62.86</v>
      </c>
      <c r="D111" s="101">
        <v>9.188482615074554</v>
      </c>
      <c r="E111" s="101">
        <v>9.929437420047497</v>
      </c>
      <c r="F111" s="101">
        <v>38.57643368724057</v>
      </c>
      <c r="G111" s="101" t="s">
        <v>59</v>
      </c>
      <c r="H111" s="101">
        <v>7.981209008436169</v>
      </c>
      <c r="I111" s="101">
        <v>99.74120900843613</v>
      </c>
      <c r="J111" s="101" t="s">
        <v>73</v>
      </c>
      <c r="K111" s="101">
        <v>0.5894582807586747</v>
      </c>
      <c r="M111" s="101" t="s">
        <v>68</v>
      </c>
      <c r="N111" s="101">
        <v>0.4546107868283561</v>
      </c>
      <c r="X111" s="101">
        <v>-12.5</v>
      </c>
    </row>
    <row r="112" spans="1:24" s="101" customFormat="1" ht="12.75" hidden="1">
      <c r="A112" s="101">
        <v>1668</v>
      </c>
      <c r="B112" s="101">
        <v>105.26000213623047</v>
      </c>
      <c r="C112" s="101">
        <v>96.95999908447266</v>
      </c>
      <c r="D112" s="101">
        <v>8.733960151672363</v>
      </c>
      <c r="E112" s="101">
        <v>9.292104721069336</v>
      </c>
      <c r="F112" s="101">
        <v>37.76273948597914</v>
      </c>
      <c r="G112" s="101" t="s">
        <v>56</v>
      </c>
      <c r="H112" s="101">
        <v>-14.929094278698285</v>
      </c>
      <c r="I112" s="101">
        <v>102.83090785753214</v>
      </c>
      <c r="J112" s="101" t="s">
        <v>62</v>
      </c>
      <c r="K112" s="101">
        <v>0.47487759076798947</v>
      </c>
      <c r="L112" s="101">
        <v>0.5916990433156758</v>
      </c>
      <c r="M112" s="101">
        <v>0.11242100880112614</v>
      </c>
      <c r="N112" s="101">
        <v>0.023362467069442953</v>
      </c>
      <c r="O112" s="101">
        <v>0.019072058687930302</v>
      </c>
      <c r="P112" s="101">
        <v>0.01697404866227944</v>
      </c>
      <c r="Q112" s="101">
        <v>0.002321524639577327</v>
      </c>
      <c r="R112" s="101">
        <v>0.00035965742588816224</v>
      </c>
      <c r="S112" s="101">
        <v>0.00025025599272534947</v>
      </c>
      <c r="T112" s="101">
        <v>0.0002497766045895342</v>
      </c>
      <c r="U112" s="101">
        <v>5.077406153080663E-05</v>
      </c>
      <c r="V112" s="101">
        <v>1.3349466848451484E-05</v>
      </c>
      <c r="W112" s="101">
        <v>1.5608195191420254E-05</v>
      </c>
      <c r="X112" s="101">
        <v>-12.5</v>
      </c>
    </row>
    <row r="113" spans="1:24" s="101" customFormat="1" ht="12.75" hidden="1">
      <c r="A113" s="101">
        <v>1676</v>
      </c>
      <c r="B113" s="101">
        <v>88.63999938964844</v>
      </c>
      <c r="C113" s="101">
        <v>90.63999938964844</v>
      </c>
      <c r="D113" s="101">
        <v>9.289097785949707</v>
      </c>
      <c r="E113" s="101">
        <v>9.822694778442383</v>
      </c>
      <c r="F113" s="101">
        <v>41.15554827873045</v>
      </c>
      <c r="G113" s="101" t="s">
        <v>57</v>
      </c>
      <c r="H113" s="101">
        <v>4.158612214759858</v>
      </c>
      <c r="I113" s="101">
        <v>105.29861160440825</v>
      </c>
      <c r="J113" s="101" t="s">
        <v>60</v>
      </c>
      <c r="K113" s="101">
        <v>0.14878032019291226</v>
      </c>
      <c r="L113" s="101">
        <v>0.003219030066876309</v>
      </c>
      <c r="M113" s="101">
        <v>-0.03400600049349225</v>
      </c>
      <c r="N113" s="101">
        <v>0.0002413805268182211</v>
      </c>
      <c r="O113" s="101">
        <v>0.006170128580090073</v>
      </c>
      <c r="P113" s="101">
        <v>0.0003682916377999499</v>
      </c>
      <c r="Q113" s="101">
        <v>-0.0006439082642895257</v>
      </c>
      <c r="R113" s="101">
        <v>1.942274241135582E-05</v>
      </c>
      <c r="S113" s="101">
        <v>9.676350551633326E-05</v>
      </c>
      <c r="T113" s="101">
        <v>2.6228399387678037E-05</v>
      </c>
      <c r="U113" s="101">
        <v>-1.0180999411255269E-05</v>
      </c>
      <c r="V113" s="101">
        <v>1.5353737156277238E-06</v>
      </c>
      <c r="W113" s="101">
        <v>6.512530086367041E-06</v>
      </c>
      <c r="X113" s="101">
        <v>-12.5</v>
      </c>
    </row>
    <row r="114" spans="1:24" s="101" customFormat="1" ht="12.75" hidden="1">
      <c r="A114" s="101">
        <v>1664</v>
      </c>
      <c r="B114" s="101">
        <v>106.76000213623047</v>
      </c>
      <c r="C114" s="101">
        <v>90.16000366210938</v>
      </c>
      <c r="D114" s="101">
        <v>9.00438404083252</v>
      </c>
      <c r="E114" s="101">
        <v>9.684226036071777</v>
      </c>
      <c r="F114" s="101">
        <v>43.9418692072441</v>
      </c>
      <c r="G114" s="101" t="s">
        <v>58</v>
      </c>
      <c r="H114" s="101">
        <v>-3.1891183978098194</v>
      </c>
      <c r="I114" s="101">
        <v>116.0708837384206</v>
      </c>
      <c r="J114" s="101" t="s">
        <v>61</v>
      </c>
      <c r="K114" s="101">
        <v>0.45096911483704133</v>
      </c>
      <c r="L114" s="101">
        <v>0.5916902869796956</v>
      </c>
      <c r="M114" s="101">
        <v>0.10715444531282632</v>
      </c>
      <c r="N114" s="101">
        <v>0.02336122006685608</v>
      </c>
      <c r="O114" s="101">
        <v>0.018046410609897288</v>
      </c>
      <c r="P114" s="101">
        <v>0.016970052718213845</v>
      </c>
      <c r="Q114" s="101">
        <v>0.0022304391494376817</v>
      </c>
      <c r="R114" s="101">
        <v>0.00035913259539301225</v>
      </c>
      <c r="S114" s="101">
        <v>0.0002307918670472179</v>
      </c>
      <c r="T114" s="101">
        <v>0.00024839569896807184</v>
      </c>
      <c r="U114" s="101">
        <v>4.9742864566912087E-05</v>
      </c>
      <c r="V114" s="101">
        <v>1.3260878277522371E-05</v>
      </c>
      <c r="W114" s="101">
        <v>1.4184594072712776E-05</v>
      </c>
      <c r="X114" s="101">
        <v>-12.5</v>
      </c>
    </row>
    <row r="115" s="101" customFormat="1" ht="12.75" hidden="1">
      <c r="A115" s="101" t="s">
        <v>145</v>
      </c>
    </row>
    <row r="116" spans="1:24" s="101" customFormat="1" ht="12.75" hidden="1">
      <c r="A116" s="101">
        <v>1673</v>
      </c>
      <c r="B116" s="101">
        <v>78.12</v>
      </c>
      <c r="C116" s="101">
        <v>60.02</v>
      </c>
      <c r="D116" s="101">
        <v>9.33172688043865</v>
      </c>
      <c r="E116" s="101">
        <v>10.065439464785946</v>
      </c>
      <c r="F116" s="101">
        <v>38.65314567091374</v>
      </c>
      <c r="G116" s="101" t="s">
        <v>59</v>
      </c>
      <c r="H116" s="101">
        <v>7.780733186968705</v>
      </c>
      <c r="I116" s="101">
        <v>98.40073318696867</v>
      </c>
      <c r="J116" s="101" t="s">
        <v>73</v>
      </c>
      <c r="K116" s="101">
        <v>0.6421808036049187</v>
      </c>
      <c r="M116" s="101" t="s">
        <v>68</v>
      </c>
      <c r="N116" s="101">
        <v>0.5478163926756939</v>
      </c>
      <c r="X116" s="101">
        <v>-12.5</v>
      </c>
    </row>
    <row r="117" spans="1:24" s="101" customFormat="1" ht="12.75" hidden="1">
      <c r="A117" s="101">
        <v>1668</v>
      </c>
      <c r="B117" s="101">
        <v>102.9800033569336</v>
      </c>
      <c r="C117" s="101">
        <v>94.87999725341797</v>
      </c>
      <c r="D117" s="101">
        <v>8.6221342086792</v>
      </c>
      <c r="E117" s="101">
        <v>9.464340209960938</v>
      </c>
      <c r="F117" s="101">
        <v>36.74386519523469</v>
      </c>
      <c r="G117" s="101" t="s">
        <v>56</v>
      </c>
      <c r="H117" s="101">
        <v>-14.135591137702432</v>
      </c>
      <c r="I117" s="101">
        <v>101.34441221923112</v>
      </c>
      <c r="J117" s="101" t="s">
        <v>62</v>
      </c>
      <c r="K117" s="101">
        <v>0.3578741099400021</v>
      </c>
      <c r="L117" s="101">
        <v>0.7115123372989294</v>
      </c>
      <c r="M117" s="101">
        <v>0.0847218641808706</v>
      </c>
      <c r="N117" s="101">
        <v>0.0072748845328489044</v>
      </c>
      <c r="O117" s="101">
        <v>0.014373131637843192</v>
      </c>
      <c r="P117" s="101">
        <v>0.020411100421237748</v>
      </c>
      <c r="Q117" s="101">
        <v>0.001749518267747099</v>
      </c>
      <c r="R117" s="101">
        <v>0.00011203376861032736</v>
      </c>
      <c r="S117" s="101">
        <v>0.0001886048321308602</v>
      </c>
      <c r="T117" s="101">
        <v>0.0003003425106558176</v>
      </c>
      <c r="U117" s="101">
        <v>3.825446059710367E-05</v>
      </c>
      <c r="V117" s="101">
        <v>4.163708172180888E-06</v>
      </c>
      <c r="W117" s="101">
        <v>1.1763099240025007E-05</v>
      </c>
      <c r="X117" s="101">
        <v>-12.5</v>
      </c>
    </row>
    <row r="118" spans="1:24" s="101" customFormat="1" ht="12.75" hidden="1">
      <c r="A118" s="101">
        <v>1676</v>
      </c>
      <c r="B118" s="101">
        <v>79.05999755859375</v>
      </c>
      <c r="C118" s="101">
        <v>90.76000213623047</v>
      </c>
      <c r="D118" s="101">
        <v>9.163935661315918</v>
      </c>
      <c r="E118" s="101">
        <v>9.557426452636719</v>
      </c>
      <c r="F118" s="101">
        <v>38.975067571584304</v>
      </c>
      <c r="G118" s="101" t="s">
        <v>57</v>
      </c>
      <c r="H118" s="101">
        <v>9.480980131342081</v>
      </c>
      <c r="I118" s="101">
        <v>101.04097768993579</v>
      </c>
      <c r="J118" s="101" t="s">
        <v>60</v>
      </c>
      <c r="K118" s="101">
        <v>-0.06402611669603459</v>
      </c>
      <c r="L118" s="101">
        <v>0.003871095176968142</v>
      </c>
      <c r="M118" s="101">
        <v>0.016103821790838736</v>
      </c>
      <c r="N118" s="101">
        <v>7.489950057141242E-05</v>
      </c>
      <c r="O118" s="101">
        <v>-0.002418904590884797</v>
      </c>
      <c r="P118" s="101">
        <v>0.0004429231558678106</v>
      </c>
      <c r="Q118" s="101">
        <v>0.00037750942449716793</v>
      </c>
      <c r="R118" s="101">
        <v>6.040149382859877E-06</v>
      </c>
      <c r="S118" s="101">
        <v>-1.909448012224801E-05</v>
      </c>
      <c r="T118" s="101">
        <v>3.154418766315986E-05</v>
      </c>
      <c r="U118" s="101">
        <v>1.1177498148062202E-05</v>
      </c>
      <c r="V118" s="101">
        <v>4.77615575269097E-07</v>
      </c>
      <c r="W118" s="101">
        <v>-7.953661300040282E-07</v>
      </c>
      <c r="X118" s="101">
        <v>-12.5</v>
      </c>
    </row>
    <row r="119" spans="1:24" s="101" customFormat="1" ht="12.75" hidden="1">
      <c r="A119" s="101">
        <v>1664</v>
      </c>
      <c r="B119" s="101">
        <v>108.19999694824219</v>
      </c>
      <c r="C119" s="101">
        <v>89.9000015258789</v>
      </c>
      <c r="D119" s="101">
        <v>8.947433471679688</v>
      </c>
      <c r="E119" s="101">
        <v>9.709482192993164</v>
      </c>
      <c r="F119" s="101">
        <v>43.52642742330839</v>
      </c>
      <c r="G119" s="101" t="s">
        <v>58</v>
      </c>
      <c r="H119" s="101">
        <v>-4.987674401170407</v>
      </c>
      <c r="I119" s="101">
        <v>115.71232254707174</v>
      </c>
      <c r="J119" s="101" t="s">
        <v>61</v>
      </c>
      <c r="K119" s="101">
        <v>0.35210017742991057</v>
      </c>
      <c r="L119" s="101">
        <v>0.7115018065688353</v>
      </c>
      <c r="M119" s="101">
        <v>0.08317728772934829</v>
      </c>
      <c r="N119" s="101">
        <v>0.007274498953955412</v>
      </c>
      <c r="O119" s="101">
        <v>0.01416812668135648</v>
      </c>
      <c r="P119" s="101">
        <v>0.02040629411441107</v>
      </c>
      <c r="Q119" s="101">
        <v>0.0017083034869708096</v>
      </c>
      <c r="R119" s="101">
        <v>0.00011187082686949762</v>
      </c>
      <c r="S119" s="101">
        <v>0.00018763577359333968</v>
      </c>
      <c r="T119" s="101">
        <v>0.0002986814154441338</v>
      </c>
      <c r="U119" s="101">
        <v>3.6585069232207596E-05</v>
      </c>
      <c r="V119" s="101">
        <v>4.136224015372751E-06</v>
      </c>
      <c r="W119" s="101">
        <v>1.173617895440928E-05</v>
      </c>
      <c r="X119" s="101">
        <v>-12.5</v>
      </c>
    </row>
    <row r="120" spans="1:14" s="101" customFormat="1" ht="12.75">
      <c r="A120" s="101" t="s">
        <v>151</v>
      </c>
      <c r="E120" s="99" t="s">
        <v>104</v>
      </c>
      <c r="F120" s="102">
        <f>MIN(F91:F119)</f>
        <v>34.46697778274935</v>
      </c>
      <c r="G120" s="102"/>
      <c r="H120" s="102"/>
      <c r="I120" s="115"/>
      <c r="J120" s="115" t="s">
        <v>156</v>
      </c>
      <c r="K120" s="102">
        <f>AVERAGE(K118,K113,K108,K103,K98,K93)</f>
        <v>0.02129099115494054</v>
      </c>
      <c r="L120" s="102">
        <f>AVERAGE(L118,L113,L108,L103,L98,L93)</f>
        <v>0.003164472649024521</v>
      </c>
      <c r="M120" s="115" t="s">
        <v>106</v>
      </c>
      <c r="N120" s="102" t="e">
        <f>Mittelwert(K116,K111,K106,K101,K96,K91)</f>
        <v>#NAME?</v>
      </c>
    </row>
    <row r="121" spans="5:14" s="101" customFormat="1" ht="12.75">
      <c r="E121" s="99" t="s">
        <v>105</v>
      </c>
      <c r="F121" s="102">
        <f>MAX(F91:F119)</f>
        <v>43.9418692072441</v>
      </c>
      <c r="G121" s="102"/>
      <c r="H121" s="102"/>
      <c r="I121" s="115"/>
      <c r="J121" s="115" t="s">
        <v>157</v>
      </c>
      <c r="K121" s="102">
        <f>AVERAGE(K119,K114,K109,K104,K99,K94)</f>
        <v>0.48793811264021286</v>
      </c>
      <c r="L121" s="102">
        <f>AVERAGE(L119,L114,L109,L104,L99,L94)</f>
        <v>0.5816385355131533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110</v>
      </c>
      <c r="K122" s="102">
        <f>ABS(K120/$G$33)</f>
        <v>0.013306869471837839</v>
      </c>
      <c r="L122" s="102">
        <f>ABS(L120/$H$33)</f>
        <v>0.008790201802845891</v>
      </c>
      <c r="M122" s="115" t="s">
        <v>109</v>
      </c>
      <c r="N122" s="102">
        <f>K122+L122+L123+K123</f>
        <v>0.6628587199705255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0.27723756400012095</v>
      </c>
      <c r="L123" s="102">
        <f>ABS(L121/$H$34)</f>
        <v>0.3635240846957208</v>
      </c>
      <c r="M123" s="102"/>
      <c r="N123" s="102"/>
    </row>
    <row r="124" s="101" customFormat="1" ht="12.75"/>
    <row r="125" s="101" customFormat="1" ht="12.75" hidden="1">
      <c r="A125" s="101" t="s">
        <v>116</v>
      </c>
    </row>
    <row r="126" spans="1:24" s="101" customFormat="1" ht="12.75" hidden="1">
      <c r="A126" s="101">
        <v>1673</v>
      </c>
      <c r="B126" s="101">
        <v>70.96</v>
      </c>
      <c r="C126" s="101">
        <v>60.76</v>
      </c>
      <c r="D126" s="101">
        <v>9.546241225271046</v>
      </c>
      <c r="E126" s="101">
        <v>10.226580128570207</v>
      </c>
      <c r="F126" s="101">
        <v>37.40553457103276</v>
      </c>
      <c r="G126" s="101" t="s">
        <v>59</v>
      </c>
      <c r="H126" s="101">
        <v>9.596787833354997</v>
      </c>
      <c r="I126" s="101">
        <v>93.05678783335495</v>
      </c>
      <c r="J126" s="101" t="s">
        <v>73</v>
      </c>
      <c r="K126" s="101">
        <v>0.7445949836449143</v>
      </c>
      <c r="M126" s="101" t="s">
        <v>68</v>
      </c>
      <c r="N126" s="101">
        <v>0.3892317667150995</v>
      </c>
      <c r="X126" s="101">
        <v>-12.5</v>
      </c>
    </row>
    <row r="127" spans="1:24" s="101" customFormat="1" ht="12.75" hidden="1">
      <c r="A127" s="101">
        <v>1664</v>
      </c>
      <c r="B127" s="101">
        <v>86.80000305175781</v>
      </c>
      <c r="C127" s="101">
        <v>75.69999694824219</v>
      </c>
      <c r="D127" s="101">
        <v>9.132277488708496</v>
      </c>
      <c r="E127" s="101">
        <v>9.529542922973633</v>
      </c>
      <c r="F127" s="101">
        <v>35.04776433093932</v>
      </c>
      <c r="G127" s="101" t="s">
        <v>56</v>
      </c>
      <c r="H127" s="101">
        <v>-8.095688365886927</v>
      </c>
      <c r="I127" s="101">
        <v>91.20431468587084</v>
      </c>
      <c r="J127" s="101" t="s">
        <v>62</v>
      </c>
      <c r="K127" s="101">
        <v>0.8337003805964661</v>
      </c>
      <c r="L127" s="101">
        <v>0.09466071189729545</v>
      </c>
      <c r="M127" s="101">
        <v>0.19736763604964247</v>
      </c>
      <c r="N127" s="101">
        <v>0.02187728862047359</v>
      </c>
      <c r="O127" s="101">
        <v>0.03348293859162413</v>
      </c>
      <c r="P127" s="101">
        <v>0.002715555069441688</v>
      </c>
      <c r="Q127" s="101">
        <v>0.004075647583610245</v>
      </c>
      <c r="R127" s="101">
        <v>0.00033672768136456296</v>
      </c>
      <c r="S127" s="101">
        <v>0.0004393043467354973</v>
      </c>
      <c r="T127" s="101">
        <v>3.997857868362612E-05</v>
      </c>
      <c r="U127" s="101">
        <v>8.913965015921598E-05</v>
      </c>
      <c r="V127" s="101">
        <v>1.250358276607083E-05</v>
      </c>
      <c r="W127" s="101">
        <v>2.7394818202925733E-05</v>
      </c>
      <c r="X127" s="101">
        <v>-12.5</v>
      </c>
    </row>
    <row r="128" spans="1:24" s="101" customFormat="1" ht="12.75" hidden="1">
      <c r="A128" s="101">
        <v>1668</v>
      </c>
      <c r="B128" s="101">
        <v>90.44000244140625</v>
      </c>
      <c r="C128" s="101">
        <v>88.23999786376953</v>
      </c>
      <c r="D128" s="101">
        <v>8.956372261047363</v>
      </c>
      <c r="E128" s="101">
        <v>9.631510734558105</v>
      </c>
      <c r="F128" s="101">
        <v>37.14023613051482</v>
      </c>
      <c r="G128" s="101" t="s">
        <v>57</v>
      </c>
      <c r="H128" s="101">
        <v>-4.377163781390861</v>
      </c>
      <c r="I128" s="101">
        <v>98.56283866001534</v>
      </c>
      <c r="J128" s="101" t="s">
        <v>60</v>
      </c>
      <c r="K128" s="101">
        <v>0.5399428964615112</v>
      </c>
      <c r="L128" s="101">
        <v>0.0005151535938255434</v>
      </c>
      <c r="M128" s="101">
        <v>-0.12610661142402063</v>
      </c>
      <c r="N128" s="101">
        <v>-0.0002261724257473007</v>
      </c>
      <c r="O128" s="101">
        <v>0.02195890523776998</v>
      </c>
      <c r="P128" s="101">
        <v>5.882009162869838E-05</v>
      </c>
      <c r="Q128" s="101">
        <v>-0.002520913449294456</v>
      </c>
      <c r="R128" s="101">
        <v>-1.8172866931961004E-05</v>
      </c>
      <c r="S128" s="101">
        <v>0.0003098355248507389</v>
      </c>
      <c r="T128" s="101">
        <v>4.183519273517753E-06</v>
      </c>
      <c r="U128" s="101">
        <v>-4.940977923732001E-05</v>
      </c>
      <c r="V128" s="101">
        <v>-1.4281125657633678E-06</v>
      </c>
      <c r="W128" s="101">
        <v>1.9954919393919834E-05</v>
      </c>
      <c r="X128" s="101">
        <v>-12.5</v>
      </c>
    </row>
    <row r="129" spans="1:24" s="101" customFormat="1" ht="12.75" hidden="1">
      <c r="A129" s="101">
        <v>1676</v>
      </c>
      <c r="B129" s="101">
        <v>75.58000183105469</v>
      </c>
      <c r="C129" s="101">
        <v>85.9800033569336</v>
      </c>
      <c r="D129" s="101">
        <v>9.198761940002441</v>
      </c>
      <c r="E129" s="101">
        <v>10.000812530517578</v>
      </c>
      <c r="F129" s="101">
        <v>37.3915134667746</v>
      </c>
      <c r="G129" s="101" t="s">
        <v>58</v>
      </c>
      <c r="H129" s="101">
        <v>8.474546739243282</v>
      </c>
      <c r="I129" s="101">
        <v>96.55454857029792</v>
      </c>
      <c r="J129" s="101" t="s">
        <v>61</v>
      </c>
      <c r="K129" s="101">
        <v>0.6352306613880082</v>
      </c>
      <c r="L129" s="101">
        <v>0.09465931012677803</v>
      </c>
      <c r="M129" s="101">
        <v>0.1518259079175066</v>
      </c>
      <c r="N129" s="101">
        <v>-0.02187611947803666</v>
      </c>
      <c r="O129" s="101">
        <v>0.025276741433363406</v>
      </c>
      <c r="P129" s="101">
        <v>0.002714917960453178</v>
      </c>
      <c r="Q129" s="101">
        <v>0.003202483193859784</v>
      </c>
      <c r="R129" s="101">
        <v>-0.0003362369377457329</v>
      </c>
      <c r="S129" s="101">
        <v>0.000311432587571001</v>
      </c>
      <c r="T129" s="101">
        <v>3.975908600623247E-05</v>
      </c>
      <c r="U129" s="101">
        <v>7.419266099976947E-05</v>
      </c>
      <c r="V129" s="101">
        <v>-1.2421758188255487E-05</v>
      </c>
      <c r="W129" s="101">
        <v>1.876905049152762E-05</v>
      </c>
      <c r="X129" s="101">
        <v>-12.5</v>
      </c>
    </row>
    <row r="130" s="101" customFormat="1" ht="12.75" hidden="1">
      <c r="A130" s="101" t="s">
        <v>122</v>
      </c>
    </row>
    <row r="131" spans="1:24" s="101" customFormat="1" ht="12.75" hidden="1">
      <c r="A131" s="101">
        <v>1673</v>
      </c>
      <c r="B131" s="101">
        <v>69.64</v>
      </c>
      <c r="C131" s="101">
        <v>58.84</v>
      </c>
      <c r="D131" s="101">
        <v>9.532546111505052</v>
      </c>
      <c r="E131" s="101">
        <v>10.312992600399477</v>
      </c>
      <c r="F131" s="101">
        <v>35.5275753992899</v>
      </c>
      <c r="G131" s="101" t="s">
        <v>59</v>
      </c>
      <c r="H131" s="101">
        <v>6.366896351323875</v>
      </c>
      <c r="I131" s="101">
        <v>88.50689635132383</v>
      </c>
      <c r="J131" s="101" t="s">
        <v>73</v>
      </c>
      <c r="K131" s="101">
        <v>0.5532319593110523</v>
      </c>
      <c r="M131" s="101" t="s">
        <v>68</v>
      </c>
      <c r="N131" s="101">
        <v>0.28798284397899815</v>
      </c>
      <c r="X131" s="101">
        <v>-12.5</v>
      </c>
    </row>
    <row r="132" spans="1:24" s="101" customFormat="1" ht="12.75" hidden="1">
      <c r="A132" s="101">
        <v>1664</v>
      </c>
      <c r="B132" s="101">
        <v>82.23999786376953</v>
      </c>
      <c r="C132" s="101">
        <v>80.33999633789062</v>
      </c>
      <c r="D132" s="101">
        <v>9.456689834594727</v>
      </c>
      <c r="E132" s="101">
        <v>9.817482948303223</v>
      </c>
      <c r="F132" s="101">
        <v>34.49811024963963</v>
      </c>
      <c r="G132" s="101" t="s">
        <v>56</v>
      </c>
      <c r="H132" s="101">
        <v>-8.062376693874183</v>
      </c>
      <c r="I132" s="101">
        <v>86.6776211698953</v>
      </c>
      <c r="J132" s="101" t="s">
        <v>62</v>
      </c>
      <c r="K132" s="101">
        <v>0.720308800785177</v>
      </c>
      <c r="L132" s="101">
        <v>0.0651889480206507</v>
      </c>
      <c r="M132" s="101">
        <v>0.17052365025320557</v>
      </c>
      <c r="N132" s="101">
        <v>0.014362936412029436</v>
      </c>
      <c r="O132" s="101">
        <v>0.028928970168738962</v>
      </c>
      <c r="P132" s="101">
        <v>0.0018701133657363376</v>
      </c>
      <c r="Q132" s="101">
        <v>0.0035213283695046736</v>
      </c>
      <c r="R132" s="101">
        <v>0.00022106002578333846</v>
      </c>
      <c r="S132" s="101">
        <v>0.00037955632579414565</v>
      </c>
      <c r="T132" s="101">
        <v>2.753357714689615E-05</v>
      </c>
      <c r="U132" s="101">
        <v>7.701696988647407E-05</v>
      </c>
      <c r="V132" s="101">
        <v>8.209242398956304E-06</v>
      </c>
      <c r="W132" s="101">
        <v>2.3669106567335502E-05</v>
      </c>
      <c r="X132" s="101">
        <v>-12.5</v>
      </c>
    </row>
    <row r="133" spans="1:24" s="101" customFormat="1" ht="12.75" hidden="1">
      <c r="A133" s="101">
        <v>1668</v>
      </c>
      <c r="B133" s="101">
        <v>91.37999725341797</v>
      </c>
      <c r="C133" s="101">
        <v>78.9800033569336</v>
      </c>
      <c r="D133" s="101">
        <v>9.305225372314453</v>
      </c>
      <c r="E133" s="101">
        <v>10.06447982788086</v>
      </c>
      <c r="F133" s="101">
        <v>39.54635541456414</v>
      </c>
      <c r="G133" s="101" t="s">
        <v>57</v>
      </c>
      <c r="H133" s="101">
        <v>-2.8623096913363906</v>
      </c>
      <c r="I133" s="101">
        <v>101.01768756208153</v>
      </c>
      <c r="J133" s="101" t="s">
        <v>60</v>
      </c>
      <c r="K133" s="101">
        <v>0.3574103115495151</v>
      </c>
      <c r="L133" s="101">
        <v>0.00035469038840794394</v>
      </c>
      <c r="M133" s="101">
        <v>-0.08292382289984934</v>
      </c>
      <c r="N133" s="101">
        <v>-0.00014852377350892677</v>
      </c>
      <c r="O133" s="101">
        <v>0.014624252678189514</v>
      </c>
      <c r="P133" s="101">
        <v>4.049798474695507E-05</v>
      </c>
      <c r="Q133" s="101">
        <v>-0.0016310306261930513</v>
      </c>
      <c r="R133" s="101">
        <v>-1.193419974194984E-05</v>
      </c>
      <c r="S133" s="101">
        <v>0.00021354449829750179</v>
      </c>
      <c r="T133" s="101">
        <v>2.881086714293116E-06</v>
      </c>
      <c r="U133" s="101">
        <v>-3.014933409582611E-05</v>
      </c>
      <c r="V133" s="101">
        <v>-9.375576720975188E-07</v>
      </c>
      <c r="W133" s="101">
        <v>1.395891191922724E-05</v>
      </c>
      <c r="X133" s="101">
        <v>-12.5</v>
      </c>
    </row>
    <row r="134" spans="1:24" s="101" customFormat="1" ht="12.75" hidden="1">
      <c r="A134" s="101">
        <v>1676</v>
      </c>
      <c r="B134" s="101">
        <v>66.91999816894531</v>
      </c>
      <c r="C134" s="101">
        <v>77.22000122070312</v>
      </c>
      <c r="D134" s="101">
        <v>9.55364990234375</v>
      </c>
      <c r="E134" s="101">
        <v>10.125182151794434</v>
      </c>
      <c r="F134" s="101">
        <v>35.266877250284004</v>
      </c>
      <c r="G134" s="101" t="s">
        <v>58</v>
      </c>
      <c r="H134" s="101">
        <v>8.23332673338348</v>
      </c>
      <c r="I134" s="101">
        <v>87.65332490232875</v>
      </c>
      <c r="J134" s="101" t="s">
        <v>61</v>
      </c>
      <c r="K134" s="101">
        <v>0.6253819934141519</v>
      </c>
      <c r="L134" s="101">
        <v>0.06518798308559232</v>
      </c>
      <c r="M134" s="101">
        <v>0.14900320429894115</v>
      </c>
      <c r="N134" s="101">
        <v>-0.014362168466659333</v>
      </c>
      <c r="O134" s="101">
        <v>0.024960299449891532</v>
      </c>
      <c r="P134" s="101">
        <v>0.0018696748150245615</v>
      </c>
      <c r="Q134" s="101">
        <v>0.003120816012247237</v>
      </c>
      <c r="R134" s="101">
        <v>-0.00022073764942992735</v>
      </c>
      <c r="S134" s="101">
        <v>0.0003137861559999419</v>
      </c>
      <c r="T134" s="101">
        <v>2.7382425200277744E-05</v>
      </c>
      <c r="U134" s="101">
        <v>7.087052493154196E-05</v>
      </c>
      <c r="V134" s="101">
        <v>-8.155528577370869E-06</v>
      </c>
      <c r="W134" s="101">
        <v>1.9114794891055993E-05</v>
      </c>
      <c r="X134" s="101">
        <v>-12.5</v>
      </c>
    </row>
    <row r="135" s="101" customFormat="1" ht="12.75" hidden="1">
      <c r="A135" s="101" t="s">
        <v>128</v>
      </c>
    </row>
    <row r="136" spans="1:24" s="101" customFormat="1" ht="12.75" hidden="1">
      <c r="A136" s="101">
        <v>1673</v>
      </c>
      <c r="B136" s="101">
        <v>72.28</v>
      </c>
      <c r="C136" s="101">
        <v>54.88</v>
      </c>
      <c r="D136" s="101">
        <v>9.483420604107204</v>
      </c>
      <c r="E136" s="101">
        <v>10.212921726127478</v>
      </c>
      <c r="F136" s="101">
        <v>36.0518672751889</v>
      </c>
      <c r="G136" s="101" t="s">
        <v>59</v>
      </c>
      <c r="H136" s="101">
        <v>5.5083018747203045</v>
      </c>
      <c r="I136" s="101">
        <v>90.28830187472026</v>
      </c>
      <c r="J136" s="101" t="s">
        <v>73</v>
      </c>
      <c r="K136" s="101">
        <v>0.43125683180790314</v>
      </c>
      <c r="M136" s="101" t="s">
        <v>68</v>
      </c>
      <c r="N136" s="101">
        <v>0.2691902532545022</v>
      </c>
      <c r="X136" s="101">
        <v>-12.5</v>
      </c>
    </row>
    <row r="137" spans="1:24" s="101" customFormat="1" ht="12.75" hidden="1">
      <c r="A137" s="101">
        <v>1664</v>
      </c>
      <c r="B137" s="101">
        <v>88.27999877929688</v>
      </c>
      <c r="C137" s="101">
        <v>91.37999725341797</v>
      </c>
      <c r="D137" s="101">
        <v>9.29609489440918</v>
      </c>
      <c r="E137" s="101">
        <v>9.630826950073242</v>
      </c>
      <c r="F137" s="101">
        <v>34.45621618252854</v>
      </c>
      <c r="G137" s="101" t="s">
        <v>56</v>
      </c>
      <c r="H137" s="101">
        <v>-12.689667215992655</v>
      </c>
      <c r="I137" s="101">
        <v>88.09033156330418</v>
      </c>
      <c r="J137" s="101" t="s">
        <v>62</v>
      </c>
      <c r="K137" s="101">
        <v>0.5546987328122246</v>
      </c>
      <c r="L137" s="101">
        <v>0.32289064270933926</v>
      </c>
      <c r="M137" s="101">
        <v>0.13131770155518233</v>
      </c>
      <c r="N137" s="101">
        <v>0.03838664955992148</v>
      </c>
      <c r="O137" s="101">
        <v>0.022277713114187993</v>
      </c>
      <c r="P137" s="101">
        <v>0.009262787775513323</v>
      </c>
      <c r="Q137" s="101">
        <v>0.0027117546190188082</v>
      </c>
      <c r="R137" s="101">
        <v>0.0005909025917272171</v>
      </c>
      <c r="S137" s="101">
        <v>0.0002922985024390713</v>
      </c>
      <c r="T137" s="101">
        <v>0.00013631483436554262</v>
      </c>
      <c r="U137" s="101">
        <v>5.931155215943197E-05</v>
      </c>
      <c r="V137" s="101">
        <v>2.1927038026263404E-05</v>
      </c>
      <c r="W137" s="101">
        <v>1.8227187032090722E-05</v>
      </c>
      <c r="X137" s="101">
        <v>-12.5</v>
      </c>
    </row>
    <row r="138" spans="1:24" s="101" customFormat="1" ht="12.75" hidden="1">
      <c r="A138" s="101">
        <v>1668</v>
      </c>
      <c r="B138" s="101">
        <v>105.05999755859375</v>
      </c>
      <c r="C138" s="101">
        <v>90.76000213623047</v>
      </c>
      <c r="D138" s="101">
        <v>8.855403900146484</v>
      </c>
      <c r="E138" s="101">
        <v>9.819832801818848</v>
      </c>
      <c r="F138" s="101">
        <v>42.96665978873653</v>
      </c>
      <c r="G138" s="101" t="s">
        <v>57</v>
      </c>
      <c r="H138" s="101">
        <v>-2.1639457045042985</v>
      </c>
      <c r="I138" s="101">
        <v>115.39605185408941</v>
      </c>
      <c r="J138" s="101" t="s">
        <v>60</v>
      </c>
      <c r="K138" s="101">
        <v>0.2969155550183807</v>
      </c>
      <c r="L138" s="101">
        <v>0.0017563173918148465</v>
      </c>
      <c r="M138" s="101">
        <v>-0.06902554732508044</v>
      </c>
      <c r="N138" s="101">
        <v>0.00039690417398718247</v>
      </c>
      <c r="O138" s="101">
        <v>0.012126828338291287</v>
      </c>
      <c r="P138" s="101">
        <v>0.00020092123802504402</v>
      </c>
      <c r="Q138" s="101">
        <v>-0.0013643448818267201</v>
      </c>
      <c r="R138" s="101">
        <v>3.1919394554198555E-05</v>
      </c>
      <c r="S138" s="101">
        <v>0.0001752938714031236</v>
      </c>
      <c r="T138" s="101">
        <v>1.4308746506179854E-05</v>
      </c>
      <c r="U138" s="101">
        <v>-2.5683806221434192E-05</v>
      </c>
      <c r="V138" s="101">
        <v>2.5223045151762573E-06</v>
      </c>
      <c r="W138" s="101">
        <v>1.1410137746120077E-05</v>
      </c>
      <c r="X138" s="101">
        <v>-12.5</v>
      </c>
    </row>
    <row r="139" spans="1:24" s="101" customFormat="1" ht="12.75" hidden="1">
      <c r="A139" s="101">
        <v>1676</v>
      </c>
      <c r="B139" s="101">
        <v>95.66000366210938</v>
      </c>
      <c r="C139" s="101">
        <v>79.36000061035156</v>
      </c>
      <c r="D139" s="101">
        <v>9.462085723876953</v>
      </c>
      <c r="E139" s="101">
        <v>9.918706893920898</v>
      </c>
      <c r="F139" s="101">
        <v>42.85827521402715</v>
      </c>
      <c r="G139" s="101" t="s">
        <v>58</v>
      </c>
      <c r="H139" s="101">
        <v>-0.47781888644850135</v>
      </c>
      <c r="I139" s="101">
        <v>107.68218477566083</v>
      </c>
      <c r="J139" s="101" t="s">
        <v>61</v>
      </c>
      <c r="K139" s="101">
        <v>0.46854224715772935</v>
      </c>
      <c r="L139" s="101">
        <v>0.32288586605559155</v>
      </c>
      <c r="M139" s="101">
        <v>0.11171308141041053</v>
      </c>
      <c r="N139" s="101">
        <v>0.03838459758175004</v>
      </c>
      <c r="O139" s="101">
        <v>0.018687871362241315</v>
      </c>
      <c r="P139" s="101">
        <v>0.00926060840497586</v>
      </c>
      <c r="Q139" s="101">
        <v>0.0023435392373935358</v>
      </c>
      <c r="R139" s="101">
        <v>0.000590039850485741</v>
      </c>
      <c r="S139" s="101">
        <v>0.0002339027002337274</v>
      </c>
      <c r="T139" s="101">
        <v>0.00013556177131303354</v>
      </c>
      <c r="U139" s="101">
        <v>5.346215780849888E-05</v>
      </c>
      <c r="V139" s="101">
        <v>2.178148242287294E-05</v>
      </c>
      <c r="W139" s="101">
        <v>1.4214046000959121E-05</v>
      </c>
      <c r="X139" s="101">
        <v>-12.5</v>
      </c>
    </row>
    <row r="140" s="101" customFormat="1" ht="12.75" hidden="1">
      <c r="A140" s="101" t="s">
        <v>134</v>
      </c>
    </row>
    <row r="141" spans="1:24" s="101" customFormat="1" ht="12.75" hidden="1">
      <c r="A141" s="101">
        <v>1673</v>
      </c>
      <c r="B141" s="101">
        <v>70.78</v>
      </c>
      <c r="C141" s="101">
        <v>51.18</v>
      </c>
      <c r="D141" s="101">
        <v>9.254200782811646</v>
      </c>
      <c r="E141" s="101">
        <v>10.13520542499397</v>
      </c>
      <c r="F141" s="101">
        <v>33.810017559920226</v>
      </c>
      <c r="G141" s="101" t="s">
        <v>59</v>
      </c>
      <c r="H141" s="101">
        <v>3.4856416443915226</v>
      </c>
      <c r="I141" s="101">
        <v>86.76564164439148</v>
      </c>
      <c r="J141" s="101" t="s">
        <v>73</v>
      </c>
      <c r="K141" s="101">
        <v>1.0494105019606066</v>
      </c>
      <c r="M141" s="101" t="s">
        <v>68</v>
      </c>
      <c r="N141" s="101">
        <v>0.5467240571829602</v>
      </c>
      <c r="X141" s="101">
        <v>-12.5</v>
      </c>
    </row>
    <row r="142" spans="1:24" s="101" customFormat="1" ht="12.75" hidden="1">
      <c r="A142" s="101">
        <v>1664</v>
      </c>
      <c r="B142" s="101">
        <v>89.12000274658203</v>
      </c>
      <c r="C142" s="101">
        <v>83.81999969482422</v>
      </c>
      <c r="D142" s="101">
        <v>9.135966300964355</v>
      </c>
      <c r="E142" s="101">
        <v>9.657381057739258</v>
      </c>
      <c r="F142" s="101">
        <v>33.44290636251129</v>
      </c>
      <c r="G142" s="101" t="s">
        <v>56</v>
      </c>
      <c r="H142" s="101">
        <v>-14.61863446498897</v>
      </c>
      <c r="I142" s="101">
        <v>87.00136828159302</v>
      </c>
      <c r="J142" s="101" t="s">
        <v>62</v>
      </c>
      <c r="K142" s="101">
        <v>0.9913409983075969</v>
      </c>
      <c r="L142" s="101">
        <v>0.09893798085277722</v>
      </c>
      <c r="M142" s="101">
        <v>0.23468682146324393</v>
      </c>
      <c r="N142" s="101">
        <v>0.013032970313021851</v>
      </c>
      <c r="O142" s="101">
        <v>0.039814195459598425</v>
      </c>
      <c r="P142" s="101">
        <v>0.002838328516616122</v>
      </c>
      <c r="Q142" s="101">
        <v>0.004846337811302088</v>
      </c>
      <c r="R142" s="101">
        <v>0.00020065430027703046</v>
      </c>
      <c r="S142" s="101">
        <v>0.0005223758564616447</v>
      </c>
      <c r="T142" s="101">
        <v>4.1783088622036965E-05</v>
      </c>
      <c r="U142" s="101">
        <v>0.00010600076690997304</v>
      </c>
      <c r="V142" s="101">
        <v>7.44149416673732E-06</v>
      </c>
      <c r="W142" s="101">
        <v>3.2574304296975364E-05</v>
      </c>
      <c r="X142" s="101">
        <v>-12.5</v>
      </c>
    </row>
    <row r="143" spans="1:24" s="101" customFormat="1" ht="12.75" hidden="1">
      <c r="A143" s="101">
        <v>1668</v>
      </c>
      <c r="B143" s="101">
        <v>95.91999816894531</v>
      </c>
      <c r="C143" s="101">
        <v>84.81999969482422</v>
      </c>
      <c r="D143" s="101">
        <v>9.03641414642334</v>
      </c>
      <c r="E143" s="101">
        <v>9.86617660522461</v>
      </c>
      <c r="F143" s="101">
        <v>40.213027708826104</v>
      </c>
      <c r="G143" s="101" t="s">
        <v>57</v>
      </c>
      <c r="H143" s="101">
        <v>-2.6234633773010625</v>
      </c>
      <c r="I143" s="101">
        <v>105.7965347916442</v>
      </c>
      <c r="J143" s="101" t="s">
        <v>60</v>
      </c>
      <c r="K143" s="101">
        <v>0.23871391218862403</v>
      </c>
      <c r="L143" s="101">
        <v>0.0005378898231928634</v>
      </c>
      <c r="M143" s="101">
        <v>-0.05391977206917059</v>
      </c>
      <c r="N143" s="101">
        <v>0.00013467457108319033</v>
      </c>
      <c r="O143" s="101">
        <v>0.010003361701011269</v>
      </c>
      <c r="P143" s="101">
        <v>6.149483225450926E-05</v>
      </c>
      <c r="Q143" s="101">
        <v>-0.000989278601955606</v>
      </c>
      <c r="R143" s="101">
        <v>1.0830383140796863E-05</v>
      </c>
      <c r="S143" s="101">
        <v>0.00016508205574235422</v>
      </c>
      <c r="T143" s="101">
        <v>4.380157635025257E-06</v>
      </c>
      <c r="U143" s="101">
        <v>-1.3340798939654412E-05</v>
      </c>
      <c r="V143" s="101">
        <v>8.580478241468253E-07</v>
      </c>
      <c r="W143" s="101">
        <v>1.1315535012848268E-05</v>
      </c>
      <c r="X143" s="101">
        <v>-12.5</v>
      </c>
    </row>
    <row r="144" spans="1:24" s="101" customFormat="1" ht="12.75" hidden="1">
      <c r="A144" s="101">
        <v>1676</v>
      </c>
      <c r="B144" s="101">
        <v>65.86000061035156</v>
      </c>
      <c r="C144" s="101">
        <v>69.36000061035156</v>
      </c>
      <c r="D144" s="101">
        <v>9.649249076843262</v>
      </c>
      <c r="E144" s="101">
        <v>10.244404792785645</v>
      </c>
      <c r="F144" s="101">
        <v>36.07978478397391</v>
      </c>
      <c r="G144" s="101" t="s">
        <v>58</v>
      </c>
      <c r="H144" s="101">
        <v>10.421349310308587</v>
      </c>
      <c r="I144" s="101">
        <v>88.7813499206601</v>
      </c>
      <c r="J144" s="101" t="s">
        <v>61</v>
      </c>
      <c r="K144" s="101">
        <v>0.9621707972356596</v>
      </c>
      <c r="L144" s="101">
        <v>0.09893651868629004</v>
      </c>
      <c r="M144" s="101">
        <v>0.2284087615406406</v>
      </c>
      <c r="N144" s="101">
        <v>0.01303227447301554</v>
      </c>
      <c r="O144" s="101">
        <v>0.03853703303024052</v>
      </c>
      <c r="P144" s="101">
        <v>0.002837662269164931</v>
      </c>
      <c r="Q144" s="101">
        <v>0.004744293206471231</v>
      </c>
      <c r="R144" s="101">
        <v>0.00020036180030307238</v>
      </c>
      <c r="S144" s="101">
        <v>0.0004956051354515155</v>
      </c>
      <c r="T144" s="101">
        <v>4.1552866494254337E-05</v>
      </c>
      <c r="U144" s="101">
        <v>0.00010515790825779178</v>
      </c>
      <c r="V144" s="101">
        <v>7.391859668923813E-06</v>
      </c>
      <c r="W144" s="101">
        <v>3.054576841077914E-05</v>
      </c>
      <c r="X144" s="101">
        <v>-12.5</v>
      </c>
    </row>
    <row r="145" s="101" customFormat="1" ht="12.75" hidden="1">
      <c r="A145" s="101" t="s">
        <v>140</v>
      </c>
    </row>
    <row r="146" spans="1:24" s="101" customFormat="1" ht="12.75" hidden="1">
      <c r="A146" s="101">
        <v>1673</v>
      </c>
      <c r="B146" s="101">
        <v>79.26</v>
      </c>
      <c r="C146" s="101">
        <v>62.86</v>
      </c>
      <c r="D146" s="101">
        <v>9.188482615074554</v>
      </c>
      <c r="E146" s="101">
        <v>9.929437420047497</v>
      </c>
      <c r="F146" s="101">
        <v>38.9386047490441</v>
      </c>
      <c r="G146" s="101" t="s">
        <v>59</v>
      </c>
      <c r="H146" s="101">
        <v>8.91761956066671</v>
      </c>
      <c r="I146" s="101">
        <v>100.67761956066667</v>
      </c>
      <c r="J146" s="101" t="s">
        <v>73</v>
      </c>
      <c r="K146" s="101">
        <v>1.0423838979663103</v>
      </c>
      <c r="M146" s="101" t="s">
        <v>68</v>
      </c>
      <c r="N146" s="101">
        <v>0.6048256206106701</v>
      </c>
      <c r="X146" s="101">
        <v>-12.5</v>
      </c>
    </row>
    <row r="147" spans="1:24" s="101" customFormat="1" ht="12.75" hidden="1">
      <c r="A147" s="101">
        <v>1664</v>
      </c>
      <c r="B147" s="101">
        <v>106.76000213623047</v>
      </c>
      <c r="C147" s="101">
        <v>90.16000366210938</v>
      </c>
      <c r="D147" s="101">
        <v>9.00438404083252</v>
      </c>
      <c r="E147" s="101">
        <v>9.684226036071777</v>
      </c>
      <c r="F147" s="101">
        <v>38.673230641522544</v>
      </c>
      <c r="G147" s="101" t="s">
        <v>56</v>
      </c>
      <c r="H147" s="101">
        <v>-17.106039672538174</v>
      </c>
      <c r="I147" s="101">
        <v>102.15396246369225</v>
      </c>
      <c r="J147" s="101" t="s">
        <v>62</v>
      </c>
      <c r="K147" s="101">
        <v>0.9163951395830541</v>
      </c>
      <c r="L147" s="101">
        <v>0.3918078524983251</v>
      </c>
      <c r="M147" s="101">
        <v>0.21694453459719876</v>
      </c>
      <c r="N147" s="101">
        <v>0.02289488091130992</v>
      </c>
      <c r="O147" s="101">
        <v>0.03680417054047036</v>
      </c>
      <c r="P147" s="101">
        <v>0.011239829634204257</v>
      </c>
      <c r="Q147" s="101">
        <v>0.004479952935959294</v>
      </c>
      <c r="R147" s="101">
        <v>0.0003524599539286045</v>
      </c>
      <c r="S147" s="101">
        <v>0.00048289375470763257</v>
      </c>
      <c r="T147" s="101">
        <v>0.00016541183956048701</v>
      </c>
      <c r="U147" s="101">
        <v>9.798470764111528E-05</v>
      </c>
      <c r="V147" s="101">
        <v>1.3076329155788734E-05</v>
      </c>
      <c r="W147" s="101">
        <v>3.011351282626604E-05</v>
      </c>
      <c r="X147" s="101">
        <v>-12.5</v>
      </c>
    </row>
    <row r="148" spans="1:24" s="101" customFormat="1" ht="12.75" hidden="1">
      <c r="A148" s="101">
        <v>1668</v>
      </c>
      <c r="B148" s="101">
        <v>105.26000213623047</v>
      </c>
      <c r="C148" s="101">
        <v>96.95999908447266</v>
      </c>
      <c r="D148" s="101">
        <v>8.733960151672363</v>
      </c>
      <c r="E148" s="101">
        <v>9.292104721069336</v>
      </c>
      <c r="F148" s="101">
        <v>42.57353026852127</v>
      </c>
      <c r="G148" s="101" t="s">
        <v>57</v>
      </c>
      <c r="H148" s="101">
        <v>-1.8289328387389343</v>
      </c>
      <c r="I148" s="101">
        <v>115.93106929749149</v>
      </c>
      <c r="J148" s="101" t="s">
        <v>60</v>
      </c>
      <c r="K148" s="101">
        <v>0.41651346518193677</v>
      </c>
      <c r="L148" s="101">
        <v>0.002131358342925352</v>
      </c>
      <c r="M148" s="101">
        <v>-0.09640122345352886</v>
      </c>
      <c r="N148" s="101">
        <v>0.00023665806427779126</v>
      </c>
      <c r="O148" s="101">
        <v>0.017080410899882725</v>
      </c>
      <c r="P148" s="101">
        <v>0.0002437924395914683</v>
      </c>
      <c r="Q148" s="101">
        <v>-0.0018846706638773094</v>
      </c>
      <c r="R148" s="101">
        <v>1.9040217758768168E-05</v>
      </c>
      <c r="S148" s="101">
        <v>0.00025246510937600505</v>
      </c>
      <c r="T148" s="101">
        <v>1.736052099638764E-05</v>
      </c>
      <c r="U148" s="101">
        <v>-3.40466029379131E-05</v>
      </c>
      <c r="V148" s="101">
        <v>1.5077165101273484E-06</v>
      </c>
      <c r="W148" s="101">
        <v>1.6588735496048405E-05</v>
      </c>
      <c r="X148" s="101">
        <v>-12.5</v>
      </c>
    </row>
    <row r="149" spans="1:24" s="101" customFormat="1" ht="12.75" hidden="1">
      <c r="A149" s="101">
        <v>1676</v>
      </c>
      <c r="B149" s="101">
        <v>88.63999938964844</v>
      </c>
      <c r="C149" s="101">
        <v>90.63999938964844</v>
      </c>
      <c r="D149" s="101">
        <v>9.289097785949707</v>
      </c>
      <c r="E149" s="101">
        <v>9.822694778442383</v>
      </c>
      <c r="F149" s="101">
        <v>41.15554827873045</v>
      </c>
      <c r="G149" s="101" t="s">
        <v>58</v>
      </c>
      <c r="H149" s="101">
        <v>4.158612214759858</v>
      </c>
      <c r="I149" s="101">
        <v>105.29861160440825</v>
      </c>
      <c r="J149" s="101" t="s">
        <v>61</v>
      </c>
      <c r="K149" s="101">
        <v>0.8162699217621464</v>
      </c>
      <c r="L149" s="101">
        <v>0.3918020553684773</v>
      </c>
      <c r="M149" s="101">
        <v>0.19434951815802878</v>
      </c>
      <c r="N149" s="101">
        <v>0.022893657744093136</v>
      </c>
      <c r="O149" s="101">
        <v>0.032600713683341255</v>
      </c>
      <c r="P149" s="101">
        <v>0.011237185388358342</v>
      </c>
      <c r="Q149" s="101">
        <v>0.004064233605137697</v>
      </c>
      <c r="R149" s="101">
        <v>0.00035194529295197674</v>
      </c>
      <c r="S149" s="101">
        <v>0.0004116403125100808</v>
      </c>
      <c r="T149" s="101">
        <v>0.0001644982947556548</v>
      </c>
      <c r="U149" s="101">
        <v>9.187944144313743E-05</v>
      </c>
      <c r="V149" s="101">
        <v>1.2989117564931804E-05</v>
      </c>
      <c r="W149" s="101">
        <v>2.513239959454395E-05</v>
      </c>
      <c r="X149" s="101">
        <v>-12.5</v>
      </c>
    </row>
    <row r="150" s="101" customFormat="1" ht="12.75" hidden="1">
      <c r="A150" s="101" t="s">
        <v>146</v>
      </c>
    </row>
    <row r="151" spans="1:24" s="101" customFormat="1" ht="12.75" hidden="1">
      <c r="A151" s="101">
        <v>1673</v>
      </c>
      <c r="B151" s="101">
        <v>78.12</v>
      </c>
      <c r="C151" s="101">
        <v>60.02</v>
      </c>
      <c r="D151" s="101">
        <v>9.33172688043865</v>
      </c>
      <c r="E151" s="101">
        <v>10.065439464785946</v>
      </c>
      <c r="F151" s="101">
        <v>38.524220042308784</v>
      </c>
      <c r="G151" s="101" t="s">
        <v>59</v>
      </c>
      <c r="H151" s="101">
        <v>7.452522477048051</v>
      </c>
      <c r="I151" s="101">
        <v>98.07252247704801</v>
      </c>
      <c r="J151" s="101" t="s">
        <v>73</v>
      </c>
      <c r="K151" s="101">
        <v>1.39751644113192</v>
      </c>
      <c r="M151" s="101" t="s">
        <v>68</v>
      </c>
      <c r="N151" s="101">
        <v>0.7652532449586348</v>
      </c>
      <c r="X151" s="101">
        <v>-12.5</v>
      </c>
    </row>
    <row r="152" spans="1:24" s="101" customFormat="1" ht="12.75" hidden="1">
      <c r="A152" s="101">
        <v>1664</v>
      </c>
      <c r="B152" s="101">
        <v>108.19999694824219</v>
      </c>
      <c r="C152" s="101">
        <v>89.9000015258789</v>
      </c>
      <c r="D152" s="101">
        <v>8.947433471679688</v>
      </c>
      <c r="E152" s="101">
        <v>9.709482192993164</v>
      </c>
      <c r="F152" s="101">
        <v>38.51453448698133</v>
      </c>
      <c r="G152" s="101" t="s">
        <v>56</v>
      </c>
      <c r="H152" s="101">
        <v>-18.311482633341328</v>
      </c>
      <c r="I152" s="101">
        <v>102.38851431490082</v>
      </c>
      <c r="J152" s="101" t="s">
        <v>62</v>
      </c>
      <c r="K152" s="101">
        <v>1.1072049007311364</v>
      </c>
      <c r="L152" s="101">
        <v>0.3174710261418462</v>
      </c>
      <c r="M152" s="101">
        <v>0.2621160844273305</v>
      </c>
      <c r="N152" s="101">
        <v>0.0055739329311386586</v>
      </c>
      <c r="O152" s="101">
        <v>0.04446755137826029</v>
      </c>
      <c r="P152" s="101">
        <v>0.009107359618298727</v>
      </c>
      <c r="Q152" s="101">
        <v>0.005412747460567917</v>
      </c>
      <c r="R152" s="101">
        <v>8.585502272780135E-05</v>
      </c>
      <c r="S152" s="101">
        <v>0.0005834388172958748</v>
      </c>
      <c r="T152" s="101">
        <v>0.00013403099792602503</v>
      </c>
      <c r="U152" s="101">
        <v>0.00011838689654206361</v>
      </c>
      <c r="V152" s="101">
        <v>3.182221028793187E-06</v>
      </c>
      <c r="W152" s="101">
        <v>3.638383954999653E-05</v>
      </c>
      <c r="X152" s="101">
        <v>-12.5</v>
      </c>
    </row>
    <row r="153" spans="1:24" s="101" customFormat="1" ht="12.75" hidden="1">
      <c r="A153" s="101">
        <v>1668</v>
      </c>
      <c r="B153" s="101">
        <v>102.9800033569336</v>
      </c>
      <c r="C153" s="101">
        <v>94.87999725341797</v>
      </c>
      <c r="D153" s="101">
        <v>8.6221342086792</v>
      </c>
      <c r="E153" s="101">
        <v>9.464340209960938</v>
      </c>
      <c r="F153" s="101">
        <v>41.851408761013566</v>
      </c>
      <c r="G153" s="101" t="s">
        <v>57</v>
      </c>
      <c r="H153" s="101">
        <v>-0.04831431454701196</v>
      </c>
      <c r="I153" s="101">
        <v>115.43168904238654</v>
      </c>
      <c r="J153" s="101" t="s">
        <v>60</v>
      </c>
      <c r="K153" s="101">
        <v>0.29265420547554266</v>
      </c>
      <c r="L153" s="101">
        <v>0.0017269700301258634</v>
      </c>
      <c r="M153" s="101">
        <v>-0.06640422951811244</v>
      </c>
      <c r="N153" s="101">
        <v>5.746375392811362E-05</v>
      </c>
      <c r="O153" s="101">
        <v>0.012215282401423184</v>
      </c>
      <c r="P153" s="101">
        <v>0.000197526778909837</v>
      </c>
      <c r="Q153" s="101">
        <v>-0.0012333567140686498</v>
      </c>
      <c r="R153" s="101">
        <v>4.630368167927637E-06</v>
      </c>
      <c r="S153" s="101">
        <v>0.00019778075657430586</v>
      </c>
      <c r="T153" s="101">
        <v>1.4066744776631212E-05</v>
      </c>
      <c r="U153" s="101">
        <v>-1.7755384419810676E-05</v>
      </c>
      <c r="V153" s="101">
        <v>3.698204645875454E-07</v>
      </c>
      <c r="W153" s="101">
        <v>1.3465618517473323E-05</v>
      </c>
      <c r="X153" s="101">
        <v>-12.5</v>
      </c>
    </row>
    <row r="154" spans="1:24" s="101" customFormat="1" ht="12.75" hidden="1">
      <c r="A154" s="101">
        <v>1676</v>
      </c>
      <c r="B154" s="101">
        <v>79.05999755859375</v>
      </c>
      <c r="C154" s="101">
        <v>90.76000213623047</v>
      </c>
      <c r="D154" s="101">
        <v>9.163935661315918</v>
      </c>
      <c r="E154" s="101">
        <v>9.557426452636719</v>
      </c>
      <c r="F154" s="101">
        <v>38.975067571584304</v>
      </c>
      <c r="G154" s="101" t="s">
        <v>58</v>
      </c>
      <c r="H154" s="101">
        <v>9.480980131342081</v>
      </c>
      <c r="I154" s="101">
        <v>101.04097768993579</v>
      </c>
      <c r="J154" s="101" t="s">
        <v>61</v>
      </c>
      <c r="K154" s="101">
        <v>1.06782779895474</v>
      </c>
      <c r="L154" s="101">
        <v>0.3174663289454046</v>
      </c>
      <c r="M154" s="101">
        <v>0.2535652184697682</v>
      </c>
      <c r="N154" s="101">
        <v>0.005573636715629795</v>
      </c>
      <c r="O154" s="101">
        <v>0.042756870809633626</v>
      </c>
      <c r="P154" s="101">
        <v>0.009105217316936035</v>
      </c>
      <c r="Q154" s="101">
        <v>0.005270357320689577</v>
      </c>
      <c r="R154" s="101">
        <v>8.573006834373065E-05</v>
      </c>
      <c r="S154" s="101">
        <v>0.0005488930914636332</v>
      </c>
      <c r="T154" s="101">
        <v>0.0001332907914915177</v>
      </c>
      <c r="U154" s="101">
        <v>0.00011704786882710005</v>
      </c>
      <c r="V154" s="101">
        <v>3.1606587130004753E-06</v>
      </c>
      <c r="W154" s="101">
        <v>3.3800309145653855E-05</v>
      </c>
      <c r="X154" s="101">
        <v>-12.5</v>
      </c>
    </row>
    <row r="155" spans="1:14" s="101" customFormat="1" ht="12.75">
      <c r="A155" s="101" t="s">
        <v>152</v>
      </c>
      <c r="E155" s="99" t="s">
        <v>104</v>
      </c>
      <c r="F155" s="102">
        <f>MIN(F126:F154)</f>
        <v>33.44290636251129</v>
      </c>
      <c r="G155" s="102"/>
      <c r="H155" s="102"/>
      <c r="I155" s="115"/>
      <c r="J155" s="115" t="s">
        <v>156</v>
      </c>
      <c r="K155" s="102">
        <f>AVERAGE(K153,K148,K143,K138,K133,K128)</f>
        <v>0.3570250576459184</v>
      </c>
      <c r="L155" s="102">
        <f>AVERAGE(L153,L148,L143,L138,L133,L128)</f>
        <v>0.0011703965950487355</v>
      </c>
      <c r="M155" s="115" t="s">
        <v>106</v>
      </c>
      <c r="N155" s="102" t="e">
        <f>Mittelwert(K151,K146,K141,K136,K131,K126)</f>
        <v>#NAME?</v>
      </c>
    </row>
    <row r="156" spans="5:14" s="101" customFormat="1" ht="12.75">
      <c r="E156" s="99" t="s">
        <v>105</v>
      </c>
      <c r="F156" s="102">
        <f>MAX(F126:F154)</f>
        <v>42.96665978873653</v>
      </c>
      <c r="G156" s="102"/>
      <c r="H156" s="102"/>
      <c r="I156" s="115"/>
      <c r="J156" s="115" t="s">
        <v>157</v>
      </c>
      <c r="K156" s="102">
        <f>AVERAGE(K154,K149,K144,K139,K134,K129)</f>
        <v>0.7625705699854058</v>
      </c>
      <c r="L156" s="102">
        <f>AVERAGE(L154,L149,L144,L139,L134,L129)</f>
        <v>0.21515634371135564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110</v>
      </c>
      <c r="K157" s="102">
        <f>ABS(K155/$G$33)</f>
        <v>0.223140661028699</v>
      </c>
      <c r="L157" s="102">
        <f>ABS(L155/$H$33)</f>
        <v>0.0032511016529131543</v>
      </c>
      <c r="M157" s="115" t="s">
        <v>109</v>
      </c>
      <c r="N157" s="102">
        <f>K157+L157+L158+K158</f>
        <v>0.7941432104474627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0.4332787329462533</v>
      </c>
      <c r="L158" s="102">
        <f>ABS(L156/$H$34)</f>
        <v>0.13447271481959727</v>
      </c>
      <c r="M158" s="102"/>
      <c r="N158" s="102"/>
    </row>
    <row r="159" s="101" customFormat="1" ht="12.75"/>
    <row r="160" s="101" customFormat="1" ht="12.75" hidden="1">
      <c r="A160" s="101" t="s">
        <v>117</v>
      </c>
    </row>
    <row r="161" spans="1:24" s="101" customFormat="1" ht="12.75" hidden="1">
      <c r="A161" s="101">
        <v>1673</v>
      </c>
      <c r="B161" s="101">
        <v>70.96</v>
      </c>
      <c r="C161" s="101">
        <v>60.76</v>
      </c>
      <c r="D161" s="101">
        <v>9.546241225271046</v>
      </c>
      <c r="E161" s="101">
        <v>10.226580128570207</v>
      </c>
      <c r="F161" s="101">
        <v>37.17208120933211</v>
      </c>
      <c r="G161" s="101" t="s">
        <v>59</v>
      </c>
      <c r="H161" s="101">
        <v>9.016006935610948</v>
      </c>
      <c r="I161" s="101">
        <v>92.4760069356109</v>
      </c>
      <c r="J161" s="101" t="s">
        <v>73</v>
      </c>
      <c r="K161" s="101">
        <v>0.38115177520942645</v>
      </c>
      <c r="M161" s="101" t="s">
        <v>68</v>
      </c>
      <c r="N161" s="101">
        <v>0.2363144766431501</v>
      </c>
      <c r="X161" s="101">
        <v>-12.5</v>
      </c>
    </row>
    <row r="162" spans="1:24" s="101" customFormat="1" ht="12.75" hidden="1">
      <c r="A162" s="101">
        <v>1664</v>
      </c>
      <c r="B162" s="101">
        <v>86.80000305175781</v>
      </c>
      <c r="C162" s="101">
        <v>75.69999694824219</v>
      </c>
      <c r="D162" s="101">
        <v>9.132277488708496</v>
      </c>
      <c r="E162" s="101">
        <v>9.529542922973633</v>
      </c>
      <c r="F162" s="101">
        <v>35.04776433093932</v>
      </c>
      <c r="G162" s="101" t="s">
        <v>56</v>
      </c>
      <c r="H162" s="101">
        <v>-8.095688365886927</v>
      </c>
      <c r="I162" s="101">
        <v>91.20431468587084</v>
      </c>
      <c r="J162" s="101" t="s">
        <v>62</v>
      </c>
      <c r="K162" s="101">
        <v>0.5234993338081612</v>
      </c>
      <c r="L162" s="101">
        <v>0.30115196183175513</v>
      </c>
      <c r="M162" s="101">
        <v>0.12393157539303977</v>
      </c>
      <c r="N162" s="101">
        <v>0.022918097919742256</v>
      </c>
      <c r="O162" s="101">
        <v>0.02102474249519464</v>
      </c>
      <c r="P162" s="101">
        <v>0.008639126310057067</v>
      </c>
      <c r="Q162" s="101">
        <v>0.0025591825697949817</v>
      </c>
      <c r="R162" s="101">
        <v>0.00035274087613048407</v>
      </c>
      <c r="S162" s="101">
        <v>0.0002758628425118276</v>
      </c>
      <c r="T162" s="101">
        <v>0.00012713163443486537</v>
      </c>
      <c r="U162" s="101">
        <v>5.597253193179653E-05</v>
      </c>
      <c r="V162" s="101">
        <v>1.3092473837077686E-05</v>
      </c>
      <c r="W162" s="101">
        <v>1.7205353270668583E-05</v>
      </c>
      <c r="X162" s="101">
        <v>-12.5</v>
      </c>
    </row>
    <row r="163" spans="1:24" s="101" customFormat="1" ht="12.75" hidden="1">
      <c r="A163" s="101">
        <v>1676</v>
      </c>
      <c r="B163" s="101">
        <v>75.58000183105469</v>
      </c>
      <c r="C163" s="101">
        <v>85.9800033569336</v>
      </c>
      <c r="D163" s="101">
        <v>9.198761940002441</v>
      </c>
      <c r="E163" s="101">
        <v>10.000812530517578</v>
      </c>
      <c r="F163" s="101">
        <v>34.73568501552537</v>
      </c>
      <c r="G163" s="101" t="s">
        <v>57</v>
      </c>
      <c r="H163" s="101">
        <v>1.6165114950057262</v>
      </c>
      <c r="I163" s="101">
        <v>89.69651332606037</v>
      </c>
      <c r="J163" s="101" t="s">
        <v>60</v>
      </c>
      <c r="K163" s="101">
        <v>0.2863072368435678</v>
      </c>
      <c r="L163" s="101">
        <v>0.0016386964332138836</v>
      </c>
      <c r="M163" s="101">
        <v>-0.06659561257300366</v>
      </c>
      <c r="N163" s="101">
        <v>-0.00023707531109206802</v>
      </c>
      <c r="O163" s="101">
        <v>0.011687686435171872</v>
      </c>
      <c r="P163" s="101">
        <v>0.00018741677271537097</v>
      </c>
      <c r="Q163" s="101">
        <v>-0.0013180736887993714</v>
      </c>
      <c r="R163" s="101">
        <v>-1.904646282777392E-05</v>
      </c>
      <c r="S163" s="101">
        <v>0.00016848332846785598</v>
      </c>
      <c r="T163" s="101">
        <v>1.3343416408211539E-05</v>
      </c>
      <c r="U163" s="101">
        <v>-2.4940554264738474E-05</v>
      </c>
      <c r="V163" s="101">
        <v>-1.499220013797024E-06</v>
      </c>
      <c r="W163" s="101">
        <v>1.0955209832041448E-05</v>
      </c>
      <c r="X163" s="101">
        <v>-12.5</v>
      </c>
    </row>
    <row r="164" spans="1:24" s="101" customFormat="1" ht="12.75" hidden="1">
      <c r="A164" s="101">
        <v>1668</v>
      </c>
      <c r="B164" s="101">
        <v>90.44000244140625</v>
      </c>
      <c r="C164" s="101">
        <v>88.23999786376953</v>
      </c>
      <c r="D164" s="101">
        <v>8.956372261047363</v>
      </c>
      <c r="E164" s="101">
        <v>9.631510734558105</v>
      </c>
      <c r="F164" s="101">
        <v>40.04368235658015</v>
      </c>
      <c r="G164" s="101" t="s">
        <v>58</v>
      </c>
      <c r="H164" s="101">
        <v>3.328008068676782</v>
      </c>
      <c r="I164" s="101">
        <v>106.26801051008299</v>
      </c>
      <c r="J164" s="101" t="s">
        <v>61</v>
      </c>
      <c r="K164" s="101">
        <v>0.4382690025869839</v>
      </c>
      <c r="L164" s="101">
        <v>0.30114750337519763</v>
      </c>
      <c r="M164" s="101">
        <v>0.1045182269531353</v>
      </c>
      <c r="N164" s="101">
        <v>-0.02291687167908755</v>
      </c>
      <c r="O164" s="101">
        <v>0.017476778386829272</v>
      </c>
      <c r="P164" s="101">
        <v>0.008637093165783568</v>
      </c>
      <c r="Q164" s="101">
        <v>0.0021936492829158598</v>
      </c>
      <c r="R164" s="101">
        <v>-0.00035222628798409086</v>
      </c>
      <c r="S164" s="101">
        <v>0.0002184346032731489</v>
      </c>
      <c r="T164" s="101">
        <v>0.00012642944954652504</v>
      </c>
      <c r="U164" s="101">
        <v>5.010881243677222E-05</v>
      </c>
      <c r="V164" s="101">
        <v>-1.3006352698769711E-05</v>
      </c>
      <c r="W164" s="101">
        <v>1.3266784037755666E-05</v>
      </c>
      <c r="X164" s="101">
        <v>-12.5</v>
      </c>
    </row>
    <row r="165" s="101" customFormat="1" ht="12.75" hidden="1">
      <c r="A165" s="101" t="s">
        <v>123</v>
      </c>
    </row>
    <row r="166" spans="1:24" s="101" customFormat="1" ht="12.75" hidden="1">
      <c r="A166" s="101">
        <v>1673</v>
      </c>
      <c r="B166" s="101">
        <v>69.64</v>
      </c>
      <c r="C166" s="101">
        <v>58.84</v>
      </c>
      <c r="D166" s="101">
        <v>9.532546111505052</v>
      </c>
      <c r="E166" s="101">
        <v>10.312992600399477</v>
      </c>
      <c r="F166" s="101">
        <v>35.785435451751944</v>
      </c>
      <c r="G166" s="101" t="s">
        <v>59</v>
      </c>
      <c r="H166" s="101">
        <v>7.009281672582292</v>
      </c>
      <c r="I166" s="101">
        <v>89.14928167258225</v>
      </c>
      <c r="J166" s="101" t="s">
        <v>73</v>
      </c>
      <c r="K166" s="101">
        <v>0.29865363343774565</v>
      </c>
      <c r="M166" s="101" t="s">
        <v>68</v>
      </c>
      <c r="N166" s="101">
        <v>0.26398295956469214</v>
      </c>
      <c r="X166" s="101">
        <v>-12.5</v>
      </c>
    </row>
    <row r="167" spans="1:24" s="101" customFormat="1" ht="12.75" hidden="1">
      <c r="A167" s="101">
        <v>1664</v>
      </c>
      <c r="B167" s="101">
        <v>82.23999786376953</v>
      </c>
      <c r="C167" s="101">
        <v>80.33999633789062</v>
      </c>
      <c r="D167" s="101">
        <v>9.456689834594727</v>
      </c>
      <c r="E167" s="101">
        <v>9.817482948303223</v>
      </c>
      <c r="F167" s="101">
        <v>34.49811024963963</v>
      </c>
      <c r="G167" s="101" t="s">
        <v>56</v>
      </c>
      <c r="H167" s="101">
        <v>-8.062376693874183</v>
      </c>
      <c r="I167" s="101">
        <v>86.6776211698953</v>
      </c>
      <c r="J167" s="101" t="s">
        <v>62</v>
      </c>
      <c r="K167" s="101">
        <v>0.1987110519460437</v>
      </c>
      <c r="L167" s="101">
        <v>0.5064125779759512</v>
      </c>
      <c r="M167" s="101">
        <v>0.04704218782043409</v>
      </c>
      <c r="N167" s="101">
        <v>0.015003072209885825</v>
      </c>
      <c r="O167" s="101">
        <v>0.007980792311158908</v>
      </c>
      <c r="P167" s="101">
        <v>0.014527398146344963</v>
      </c>
      <c r="Q167" s="101">
        <v>0.0009714120973226737</v>
      </c>
      <c r="R167" s="101">
        <v>0.00023090088160064484</v>
      </c>
      <c r="S167" s="101">
        <v>0.00010472754298380506</v>
      </c>
      <c r="T167" s="101">
        <v>0.00021376374916541013</v>
      </c>
      <c r="U167" s="101">
        <v>2.1236690212158808E-05</v>
      </c>
      <c r="V167" s="101">
        <v>8.564638834777817E-06</v>
      </c>
      <c r="W167" s="101">
        <v>6.533031323737016E-06</v>
      </c>
      <c r="X167" s="101">
        <v>-12.5</v>
      </c>
    </row>
    <row r="168" spans="1:24" s="101" customFormat="1" ht="12.75" hidden="1">
      <c r="A168" s="101">
        <v>1676</v>
      </c>
      <c r="B168" s="101">
        <v>66.91999816894531</v>
      </c>
      <c r="C168" s="101">
        <v>77.22000122070312</v>
      </c>
      <c r="D168" s="101">
        <v>9.55364990234375</v>
      </c>
      <c r="E168" s="101">
        <v>10.125182151794434</v>
      </c>
      <c r="F168" s="101">
        <v>35.11616971032804</v>
      </c>
      <c r="G168" s="101" t="s">
        <v>57</v>
      </c>
      <c r="H168" s="101">
        <v>7.858753819789756</v>
      </c>
      <c r="I168" s="101">
        <v>87.27875198873502</v>
      </c>
      <c r="J168" s="101" t="s">
        <v>60</v>
      </c>
      <c r="K168" s="101">
        <v>-0.03190990624351677</v>
      </c>
      <c r="L168" s="101">
        <v>0.002755452612714291</v>
      </c>
      <c r="M168" s="101">
        <v>0.008081609132342026</v>
      </c>
      <c r="N168" s="101">
        <v>-0.00015537837449423704</v>
      </c>
      <c r="O168" s="101">
        <v>-0.00119665114946564</v>
      </c>
      <c r="P168" s="101">
        <v>0.0003152559942574211</v>
      </c>
      <c r="Q168" s="101">
        <v>0.00019194867139850664</v>
      </c>
      <c r="R168" s="101">
        <v>-1.2476879100874362E-05</v>
      </c>
      <c r="S168" s="101">
        <v>-8.658005940857226E-06</v>
      </c>
      <c r="T168" s="101">
        <v>2.245046480520121E-05</v>
      </c>
      <c r="U168" s="101">
        <v>5.823277050844881E-06</v>
      </c>
      <c r="V168" s="101">
        <v>-9.836750905230757E-07</v>
      </c>
      <c r="W168" s="101">
        <v>-3.186840988223518E-07</v>
      </c>
      <c r="X168" s="101">
        <v>-12.5</v>
      </c>
    </row>
    <row r="169" spans="1:24" s="101" customFormat="1" ht="12.75" hidden="1">
      <c r="A169" s="101">
        <v>1668</v>
      </c>
      <c r="B169" s="101">
        <v>91.37999725341797</v>
      </c>
      <c r="C169" s="101">
        <v>78.9800033569336</v>
      </c>
      <c r="D169" s="101">
        <v>9.305225372314453</v>
      </c>
      <c r="E169" s="101">
        <v>10.06447982788086</v>
      </c>
      <c r="F169" s="101">
        <v>39.50565312862942</v>
      </c>
      <c r="G169" s="101" t="s">
        <v>58</v>
      </c>
      <c r="H169" s="101">
        <v>-2.9662801017702503</v>
      </c>
      <c r="I169" s="101">
        <v>100.91371715164767</v>
      </c>
      <c r="J169" s="101" t="s">
        <v>61</v>
      </c>
      <c r="K169" s="101">
        <v>0.1961322004389724</v>
      </c>
      <c r="L169" s="101">
        <v>0.5064050815435681</v>
      </c>
      <c r="M169" s="101">
        <v>0.04634279910369078</v>
      </c>
      <c r="N169" s="101">
        <v>-0.015002267605125161</v>
      </c>
      <c r="O169" s="101">
        <v>0.007890568543542077</v>
      </c>
      <c r="P169" s="101">
        <v>0.014523977091709826</v>
      </c>
      <c r="Q169" s="101">
        <v>0.0009522589828261973</v>
      </c>
      <c r="R169" s="101">
        <v>-0.00023056353703883268</v>
      </c>
      <c r="S169" s="101">
        <v>0.00010436904326740193</v>
      </c>
      <c r="T169" s="101">
        <v>0.00021258155396760745</v>
      </c>
      <c r="U169" s="101">
        <v>2.0422694620355686E-05</v>
      </c>
      <c r="V169" s="101">
        <v>-8.507962252294538E-06</v>
      </c>
      <c r="W169" s="101">
        <v>6.5252539201234785E-06</v>
      </c>
      <c r="X169" s="101">
        <v>-12.5</v>
      </c>
    </row>
    <row r="170" s="101" customFormat="1" ht="12.75" hidden="1">
      <c r="A170" s="101" t="s">
        <v>129</v>
      </c>
    </row>
    <row r="171" spans="1:24" s="101" customFormat="1" ht="12.75" hidden="1">
      <c r="A171" s="101">
        <v>1673</v>
      </c>
      <c r="B171" s="101">
        <v>72.28</v>
      </c>
      <c r="C171" s="101">
        <v>54.88</v>
      </c>
      <c r="D171" s="101">
        <v>9.483420604107204</v>
      </c>
      <c r="E171" s="101">
        <v>10.212921726127478</v>
      </c>
      <c r="F171" s="101">
        <v>38.1815998860687</v>
      </c>
      <c r="G171" s="101" t="s">
        <v>59</v>
      </c>
      <c r="H171" s="101">
        <v>10.842004548586717</v>
      </c>
      <c r="I171" s="101">
        <v>95.62200454858667</v>
      </c>
      <c r="J171" s="101" t="s">
        <v>73</v>
      </c>
      <c r="K171" s="101">
        <v>0.607610512764908</v>
      </c>
      <c r="M171" s="101" t="s">
        <v>68</v>
      </c>
      <c r="N171" s="101">
        <v>0.45494823190314065</v>
      </c>
      <c r="X171" s="101">
        <v>-12.5</v>
      </c>
    </row>
    <row r="172" spans="1:24" s="101" customFormat="1" ht="12.75" hidden="1">
      <c r="A172" s="101">
        <v>1664</v>
      </c>
      <c r="B172" s="101">
        <v>88.27999877929688</v>
      </c>
      <c r="C172" s="101">
        <v>91.37999725341797</v>
      </c>
      <c r="D172" s="101">
        <v>9.29609489440918</v>
      </c>
      <c r="E172" s="101">
        <v>9.630826950073242</v>
      </c>
      <c r="F172" s="101">
        <v>34.45621618252854</v>
      </c>
      <c r="G172" s="101" t="s">
        <v>56</v>
      </c>
      <c r="H172" s="101">
        <v>-12.689667215992655</v>
      </c>
      <c r="I172" s="101">
        <v>88.09033156330418</v>
      </c>
      <c r="J172" s="101" t="s">
        <v>62</v>
      </c>
      <c r="K172" s="101">
        <v>0.5143008769751096</v>
      </c>
      <c r="L172" s="101">
        <v>0.571035296581841</v>
      </c>
      <c r="M172" s="101">
        <v>0.12175396704211269</v>
      </c>
      <c r="N172" s="101">
        <v>0.03870389586718049</v>
      </c>
      <c r="O172" s="101">
        <v>0.020655116911667996</v>
      </c>
      <c r="P172" s="101">
        <v>0.016381245217962</v>
      </c>
      <c r="Q172" s="101">
        <v>0.002514230881319628</v>
      </c>
      <c r="R172" s="101">
        <v>0.0005957842237421179</v>
      </c>
      <c r="S172" s="101">
        <v>0.0002710066342163967</v>
      </c>
      <c r="T172" s="101">
        <v>0.0002410619182226534</v>
      </c>
      <c r="U172" s="101">
        <v>5.499300441870146E-05</v>
      </c>
      <c r="V172" s="101">
        <v>2.210942906198034E-05</v>
      </c>
      <c r="W172" s="101">
        <v>1.6901107008808776E-05</v>
      </c>
      <c r="X172" s="101">
        <v>-12.5</v>
      </c>
    </row>
    <row r="173" spans="1:24" s="101" customFormat="1" ht="12.75" hidden="1">
      <c r="A173" s="101">
        <v>1676</v>
      </c>
      <c r="B173" s="101">
        <v>95.66000366210938</v>
      </c>
      <c r="C173" s="101">
        <v>79.36000061035156</v>
      </c>
      <c r="D173" s="101">
        <v>9.462085723876953</v>
      </c>
      <c r="E173" s="101">
        <v>9.918706893920898</v>
      </c>
      <c r="F173" s="101">
        <v>42.573442726427174</v>
      </c>
      <c r="G173" s="101" t="s">
        <v>57</v>
      </c>
      <c r="H173" s="101">
        <v>-1.1934656176033354</v>
      </c>
      <c r="I173" s="101">
        <v>106.966538044506</v>
      </c>
      <c r="J173" s="101" t="s">
        <v>60</v>
      </c>
      <c r="K173" s="101">
        <v>0.463777433250049</v>
      </c>
      <c r="L173" s="101">
        <v>0.0031065718798775183</v>
      </c>
      <c r="M173" s="101">
        <v>-0.10918779278495826</v>
      </c>
      <c r="N173" s="101">
        <v>0.0004002094518851241</v>
      </c>
      <c r="O173" s="101">
        <v>0.01872117067625676</v>
      </c>
      <c r="P173" s="101">
        <v>0.00035538747686322087</v>
      </c>
      <c r="Q173" s="101">
        <v>-0.002224749384481545</v>
      </c>
      <c r="R173" s="101">
        <v>3.2195337837180695E-05</v>
      </c>
      <c r="S173" s="101">
        <v>0.0002527931643778714</v>
      </c>
      <c r="T173" s="101">
        <v>2.5306411223996642E-05</v>
      </c>
      <c r="U173" s="101">
        <v>-4.64804008659171E-05</v>
      </c>
      <c r="V173" s="101">
        <v>2.545669580137798E-06</v>
      </c>
      <c r="W173" s="101">
        <v>1.595894526444274E-05</v>
      </c>
      <c r="X173" s="101">
        <v>-12.5</v>
      </c>
    </row>
    <row r="174" spans="1:24" s="101" customFormat="1" ht="12.75" hidden="1">
      <c r="A174" s="101">
        <v>1668</v>
      </c>
      <c r="B174" s="101">
        <v>105.05999755859375</v>
      </c>
      <c r="C174" s="101">
        <v>90.76000213623047</v>
      </c>
      <c r="D174" s="101">
        <v>8.855403900146484</v>
      </c>
      <c r="E174" s="101">
        <v>9.819832801818848</v>
      </c>
      <c r="F174" s="101">
        <v>41.21695373475491</v>
      </c>
      <c r="G174" s="101" t="s">
        <v>58</v>
      </c>
      <c r="H174" s="101">
        <v>-6.863151356687835</v>
      </c>
      <c r="I174" s="101">
        <v>110.69684620190587</v>
      </c>
      <c r="J174" s="101" t="s">
        <v>61</v>
      </c>
      <c r="K174" s="101">
        <v>0.2222968386310592</v>
      </c>
      <c r="L174" s="101">
        <v>0.5710268462633489</v>
      </c>
      <c r="M174" s="101">
        <v>0.05387071929388807</v>
      </c>
      <c r="N174" s="101">
        <v>0.03870182667125898</v>
      </c>
      <c r="O174" s="101">
        <v>0.008726489737869247</v>
      </c>
      <c r="P174" s="101">
        <v>0.01637738973805935</v>
      </c>
      <c r="Q174" s="101">
        <v>0.0011712587676642003</v>
      </c>
      <c r="R174" s="101">
        <v>0.0005949136924643337</v>
      </c>
      <c r="S174" s="101">
        <v>9.767400797101718E-05</v>
      </c>
      <c r="T174" s="101">
        <v>0.0002397299188006103</v>
      </c>
      <c r="U174" s="101">
        <v>2.939052347847808E-05</v>
      </c>
      <c r="V174" s="101">
        <v>2.19623864786025E-05</v>
      </c>
      <c r="W174" s="101">
        <v>5.564124744263534E-06</v>
      </c>
      <c r="X174" s="101">
        <v>-12.5</v>
      </c>
    </row>
    <row r="175" s="101" customFormat="1" ht="12.75" hidden="1">
      <c r="A175" s="101" t="s">
        <v>135</v>
      </c>
    </row>
    <row r="176" spans="1:24" s="101" customFormat="1" ht="12.75" hidden="1">
      <c r="A176" s="101">
        <v>1673</v>
      </c>
      <c r="B176" s="101">
        <v>70.78</v>
      </c>
      <c r="C176" s="101">
        <v>51.18</v>
      </c>
      <c r="D176" s="101">
        <v>9.254200782811646</v>
      </c>
      <c r="E176" s="101">
        <v>10.13520542499397</v>
      </c>
      <c r="F176" s="101">
        <v>36.30308526337823</v>
      </c>
      <c r="G176" s="101" t="s">
        <v>59</v>
      </c>
      <c r="H176" s="101">
        <v>9.883527080862523</v>
      </c>
      <c r="I176" s="101">
        <v>93.16352708086248</v>
      </c>
      <c r="J176" s="101" t="s">
        <v>73</v>
      </c>
      <c r="K176" s="101">
        <v>0.7215814206483426</v>
      </c>
      <c r="M176" s="101" t="s">
        <v>68</v>
      </c>
      <c r="N176" s="101">
        <v>0.6438903548437075</v>
      </c>
      <c r="X176" s="101">
        <v>-12.5</v>
      </c>
    </row>
    <row r="177" spans="1:24" s="101" customFormat="1" ht="12.75" hidden="1">
      <c r="A177" s="101">
        <v>1664</v>
      </c>
      <c r="B177" s="101">
        <v>89.12000274658203</v>
      </c>
      <c r="C177" s="101">
        <v>83.81999969482422</v>
      </c>
      <c r="D177" s="101">
        <v>9.135966300964355</v>
      </c>
      <c r="E177" s="101">
        <v>9.657381057739258</v>
      </c>
      <c r="F177" s="101">
        <v>33.44290636251129</v>
      </c>
      <c r="G177" s="101" t="s">
        <v>56</v>
      </c>
      <c r="H177" s="101">
        <v>-14.61863446498897</v>
      </c>
      <c r="I177" s="101">
        <v>87.00136828159302</v>
      </c>
      <c r="J177" s="101" t="s">
        <v>62</v>
      </c>
      <c r="K177" s="101">
        <v>0.28489653603886766</v>
      </c>
      <c r="L177" s="101">
        <v>0.796913903633974</v>
      </c>
      <c r="M177" s="101">
        <v>0.06744547759018639</v>
      </c>
      <c r="N177" s="101">
        <v>0.011792569423582899</v>
      </c>
      <c r="O177" s="101">
        <v>0.011442151906045991</v>
      </c>
      <c r="P177" s="101">
        <v>0.02286099507713597</v>
      </c>
      <c r="Q177" s="101">
        <v>0.0013927603427191068</v>
      </c>
      <c r="R177" s="101">
        <v>0.00018157200865735553</v>
      </c>
      <c r="S177" s="101">
        <v>0.0001501585768236548</v>
      </c>
      <c r="T177" s="101">
        <v>0.0003363941613177017</v>
      </c>
      <c r="U177" s="101">
        <v>3.0454722591709565E-05</v>
      </c>
      <c r="V177" s="101">
        <v>6.74424000098333E-06</v>
      </c>
      <c r="W177" s="101">
        <v>9.367522158286978E-06</v>
      </c>
      <c r="X177" s="101">
        <v>-12.5</v>
      </c>
    </row>
    <row r="178" spans="1:24" s="101" customFormat="1" ht="12.75" hidden="1">
      <c r="A178" s="101">
        <v>1676</v>
      </c>
      <c r="B178" s="101">
        <v>65.86000061035156</v>
      </c>
      <c r="C178" s="101">
        <v>69.36000061035156</v>
      </c>
      <c r="D178" s="101">
        <v>9.649249076843262</v>
      </c>
      <c r="E178" s="101">
        <v>10.244404792785645</v>
      </c>
      <c r="F178" s="101">
        <v>35.49556701953277</v>
      </c>
      <c r="G178" s="101" t="s">
        <v>57</v>
      </c>
      <c r="H178" s="101">
        <v>8.98376751525993</v>
      </c>
      <c r="I178" s="101">
        <v>87.34376812561145</v>
      </c>
      <c r="J178" s="101" t="s">
        <v>60</v>
      </c>
      <c r="K178" s="101">
        <v>0.03570611740366439</v>
      </c>
      <c r="L178" s="101">
        <v>0.004335754863989077</v>
      </c>
      <c r="M178" s="101">
        <v>-0.007691766771920454</v>
      </c>
      <c r="N178" s="101">
        <v>0.00012164229178618469</v>
      </c>
      <c r="O178" s="101">
        <v>0.0015561760088372172</v>
      </c>
      <c r="P178" s="101">
        <v>0.000496075270333366</v>
      </c>
      <c r="Q178" s="101">
        <v>-0.00012246189083702609</v>
      </c>
      <c r="R178" s="101">
        <v>9.80185893084726E-06</v>
      </c>
      <c r="S178" s="101">
        <v>3.0430359238049574E-05</v>
      </c>
      <c r="T178" s="101">
        <v>3.5328362322237084E-05</v>
      </c>
      <c r="U178" s="101">
        <v>-2.8062877587340775E-07</v>
      </c>
      <c r="V178" s="101">
        <v>7.753713021310372E-07</v>
      </c>
      <c r="W178" s="101">
        <v>2.2071581800454977E-06</v>
      </c>
      <c r="X178" s="101">
        <v>-12.5</v>
      </c>
    </row>
    <row r="179" spans="1:24" s="101" customFormat="1" ht="12.75" hidden="1">
      <c r="A179" s="101">
        <v>1668</v>
      </c>
      <c r="B179" s="101">
        <v>95.91999816894531</v>
      </c>
      <c r="C179" s="101">
        <v>84.81999969482422</v>
      </c>
      <c r="D179" s="101">
        <v>9.03641414642334</v>
      </c>
      <c r="E179" s="101">
        <v>9.86617660522461</v>
      </c>
      <c r="F179" s="101">
        <v>38.44830329784796</v>
      </c>
      <c r="G179" s="101" t="s">
        <v>58</v>
      </c>
      <c r="H179" s="101">
        <v>-7.266280349342564</v>
      </c>
      <c r="I179" s="101">
        <v>101.1537178196027</v>
      </c>
      <c r="J179" s="101" t="s">
        <v>61</v>
      </c>
      <c r="K179" s="101">
        <v>0.2826501537712328</v>
      </c>
      <c r="L179" s="101">
        <v>0.7969021088156927</v>
      </c>
      <c r="M179" s="101">
        <v>0.06700544135586836</v>
      </c>
      <c r="N179" s="101">
        <v>0.01179194202677707</v>
      </c>
      <c r="O179" s="101">
        <v>0.011335835058369161</v>
      </c>
      <c r="P179" s="101">
        <v>0.022855612117005285</v>
      </c>
      <c r="Q179" s="101">
        <v>0.0013873660142672028</v>
      </c>
      <c r="R179" s="101">
        <v>0.00018130724720585926</v>
      </c>
      <c r="S179" s="101">
        <v>0.0001470428217572986</v>
      </c>
      <c r="T179" s="101">
        <v>0.0003345339124577188</v>
      </c>
      <c r="U179" s="101">
        <v>3.0453429620128777E-05</v>
      </c>
      <c r="V179" s="101">
        <v>6.6995203212390694E-06</v>
      </c>
      <c r="W179" s="101">
        <v>9.103786253765834E-06</v>
      </c>
      <c r="X179" s="101">
        <v>-12.5</v>
      </c>
    </row>
    <row r="180" s="101" customFormat="1" ht="12.75" hidden="1">
      <c r="A180" s="101" t="s">
        <v>141</v>
      </c>
    </row>
    <row r="181" spans="1:24" s="101" customFormat="1" ht="12.75" hidden="1">
      <c r="A181" s="101">
        <v>1673</v>
      </c>
      <c r="B181" s="101">
        <v>79.26</v>
      </c>
      <c r="C181" s="101">
        <v>62.86</v>
      </c>
      <c r="D181" s="101">
        <v>9.188482615074554</v>
      </c>
      <c r="E181" s="101">
        <v>9.929437420047497</v>
      </c>
      <c r="F181" s="101">
        <v>39.11614709788461</v>
      </c>
      <c r="G181" s="101" t="s">
        <v>59</v>
      </c>
      <c r="H181" s="101">
        <v>9.376663770588225</v>
      </c>
      <c r="I181" s="101">
        <v>101.13666377058819</v>
      </c>
      <c r="J181" s="101" t="s">
        <v>73</v>
      </c>
      <c r="K181" s="101">
        <v>0.8308512565161766</v>
      </c>
      <c r="M181" s="101" t="s">
        <v>68</v>
      </c>
      <c r="N181" s="101">
        <v>0.5782982006415972</v>
      </c>
      <c r="X181" s="101">
        <v>-12.5</v>
      </c>
    </row>
    <row r="182" spans="1:24" s="101" customFormat="1" ht="12.75" hidden="1">
      <c r="A182" s="101">
        <v>1664</v>
      </c>
      <c r="B182" s="101">
        <v>106.76000213623047</v>
      </c>
      <c r="C182" s="101">
        <v>90.16000366210938</v>
      </c>
      <c r="D182" s="101">
        <v>9.00438404083252</v>
      </c>
      <c r="E182" s="101">
        <v>9.684226036071777</v>
      </c>
      <c r="F182" s="101">
        <v>38.673230641522544</v>
      </c>
      <c r="G182" s="101" t="s">
        <v>56</v>
      </c>
      <c r="H182" s="101">
        <v>-17.106039672538174</v>
      </c>
      <c r="I182" s="101">
        <v>102.15396246369225</v>
      </c>
      <c r="J182" s="101" t="s">
        <v>62</v>
      </c>
      <c r="K182" s="101">
        <v>0.6752704682301016</v>
      </c>
      <c r="L182" s="101">
        <v>0.5897334806633693</v>
      </c>
      <c r="M182" s="101">
        <v>0.1598613987759484</v>
      </c>
      <c r="N182" s="101">
        <v>0.02206548041110574</v>
      </c>
      <c r="O182" s="101">
        <v>0.027120201756169617</v>
      </c>
      <c r="P182" s="101">
        <v>0.016917677938160187</v>
      </c>
      <c r="Q182" s="101">
        <v>0.0033011751610598993</v>
      </c>
      <c r="R182" s="101">
        <v>0.0003396988017011671</v>
      </c>
      <c r="S182" s="101">
        <v>0.00035584881183784703</v>
      </c>
      <c r="T182" s="101">
        <v>0.000248951893311704</v>
      </c>
      <c r="U182" s="101">
        <v>7.220146207558046E-05</v>
      </c>
      <c r="V182" s="101">
        <v>1.2607022401774849E-05</v>
      </c>
      <c r="W182" s="101">
        <v>2.2192860619198306E-05</v>
      </c>
      <c r="X182" s="101">
        <v>-12.5</v>
      </c>
    </row>
    <row r="183" spans="1:24" s="101" customFormat="1" ht="12.75" hidden="1">
      <c r="A183" s="101">
        <v>1676</v>
      </c>
      <c r="B183" s="101">
        <v>88.63999938964844</v>
      </c>
      <c r="C183" s="101">
        <v>90.63999938964844</v>
      </c>
      <c r="D183" s="101">
        <v>9.289097785949707</v>
      </c>
      <c r="E183" s="101">
        <v>9.822694778442383</v>
      </c>
      <c r="F183" s="101">
        <v>40.65536208760909</v>
      </c>
      <c r="G183" s="101" t="s">
        <v>57</v>
      </c>
      <c r="H183" s="101">
        <v>2.878859819965614</v>
      </c>
      <c r="I183" s="101">
        <v>104.018859209614</v>
      </c>
      <c r="J183" s="101" t="s">
        <v>60</v>
      </c>
      <c r="K183" s="101">
        <v>0.2523574609794548</v>
      </c>
      <c r="L183" s="101">
        <v>0.0032083073065423016</v>
      </c>
      <c r="M183" s="101">
        <v>-0.05805302097870564</v>
      </c>
      <c r="N183" s="101">
        <v>0.00022797928668800621</v>
      </c>
      <c r="O183" s="101">
        <v>0.010405688849866493</v>
      </c>
      <c r="P183" s="101">
        <v>0.0003670428363057245</v>
      </c>
      <c r="Q183" s="101">
        <v>-0.001117657571702486</v>
      </c>
      <c r="R183" s="101">
        <v>1.8346429814545456E-05</v>
      </c>
      <c r="S183" s="101">
        <v>0.00015840575143715328</v>
      </c>
      <c r="T183" s="101">
        <v>2.6138777484178322E-05</v>
      </c>
      <c r="U183" s="101">
        <v>-1.8990649253365957E-05</v>
      </c>
      <c r="V183" s="101">
        <v>1.451592123906484E-06</v>
      </c>
      <c r="W183" s="101">
        <v>1.0536051482086745E-05</v>
      </c>
      <c r="X183" s="101">
        <v>-12.5</v>
      </c>
    </row>
    <row r="184" spans="1:24" s="101" customFormat="1" ht="12.75" hidden="1">
      <c r="A184" s="101">
        <v>1668</v>
      </c>
      <c r="B184" s="101">
        <v>105.26000213623047</v>
      </c>
      <c r="C184" s="101">
        <v>96.95999908447266</v>
      </c>
      <c r="D184" s="101">
        <v>8.733960151672363</v>
      </c>
      <c r="E184" s="101">
        <v>9.292104721069336</v>
      </c>
      <c r="F184" s="101">
        <v>42.952868233900965</v>
      </c>
      <c r="G184" s="101" t="s">
        <v>58</v>
      </c>
      <c r="H184" s="101">
        <v>-0.7959657421831832</v>
      </c>
      <c r="I184" s="101">
        <v>116.96403639404724</v>
      </c>
      <c r="J184" s="101" t="s">
        <v>61</v>
      </c>
      <c r="K184" s="101">
        <v>0.6263432901785598</v>
      </c>
      <c r="L184" s="101">
        <v>0.5897247535753941</v>
      </c>
      <c r="M184" s="101">
        <v>0.1489480230612302</v>
      </c>
      <c r="N184" s="101">
        <v>0.022064302645171736</v>
      </c>
      <c r="O184" s="101">
        <v>0.025044500052009616</v>
      </c>
      <c r="P184" s="101">
        <v>0.016913695822487425</v>
      </c>
      <c r="Q184" s="101">
        <v>0.0031062194057108966</v>
      </c>
      <c r="R184" s="101">
        <v>0.00033920301353358994</v>
      </c>
      <c r="S184" s="101">
        <v>0.0003186471321038968</v>
      </c>
      <c r="T184" s="101">
        <v>0.00024757586614028974</v>
      </c>
      <c r="U184" s="101">
        <v>6.965921595013193E-05</v>
      </c>
      <c r="V184" s="101">
        <v>1.252317428388927E-05</v>
      </c>
      <c r="W184" s="101">
        <v>1.9532400815823455E-05</v>
      </c>
      <c r="X184" s="101">
        <v>-12.5</v>
      </c>
    </row>
    <row r="185" s="101" customFormat="1" ht="12.75" hidden="1">
      <c r="A185" s="101" t="s">
        <v>147</v>
      </c>
    </row>
    <row r="186" spans="1:24" s="101" customFormat="1" ht="12.75" hidden="1">
      <c r="A186" s="101">
        <v>1673</v>
      </c>
      <c r="B186" s="101">
        <v>78.12</v>
      </c>
      <c r="C186" s="101">
        <v>60.02</v>
      </c>
      <c r="D186" s="101">
        <v>9.33172688043865</v>
      </c>
      <c r="E186" s="101">
        <v>10.065439464785946</v>
      </c>
      <c r="F186" s="101">
        <v>39.14920611637572</v>
      </c>
      <c r="G186" s="101" t="s">
        <v>59</v>
      </c>
      <c r="H186" s="101">
        <v>9.043572489986817</v>
      </c>
      <c r="I186" s="101">
        <v>99.66357248998678</v>
      </c>
      <c r="J186" s="101" t="s">
        <v>73</v>
      </c>
      <c r="K186" s="101">
        <v>0.9963519755192272</v>
      </c>
      <c r="M186" s="101" t="s">
        <v>68</v>
      </c>
      <c r="N186" s="101">
        <v>0.726419617209093</v>
      </c>
      <c r="X186" s="101">
        <v>-12.5</v>
      </c>
    </row>
    <row r="187" spans="1:24" s="101" customFormat="1" ht="12.75" hidden="1">
      <c r="A187" s="101">
        <v>1664</v>
      </c>
      <c r="B187" s="101">
        <v>108.19999694824219</v>
      </c>
      <c r="C187" s="101">
        <v>89.9000015258789</v>
      </c>
      <c r="D187" s="101">
        <v>8.947433471679688</v>
      </c>
      <c r="E187" s="101">
        <v>9.709482192993164</v>
      </c>
      <c r="F187" s="101">
        <v>38.51453448698133</v>
      </c>
      <c r="G187" s="101" t="s">
        <v>56</v>
      </c>
      <c r="H187" s="101">
        <v>-18.311482633341328</v>
      </c>
      <c r="I187" s="101">
        <v>102.38851431490082</v>
      </c>
      <c r="J187" s="101" t="s">
        <v>62</v>
      </c>
      <c r="K187" s="101">
        <v>0.6875565206675602</v>
      </c>
      <c r="L187" s="101">
        <v>0.7042062692787754</v>
      </c>
      <c r="M187" s="101">
        <v>0.16276979480079992</v>
      </c>
      <c r="N187" s="101">
        <v>0.005947688508114656</v>
      </c>
      <c r="O187" s="101">
        <v>0.027613789948227913</v>
      </c>
      <c r="P187" s="101">
        <v>0.02020154530997898</v>
      </c>
      <c r="Q187" s="101">
        <v>0.0033612229879155333</v>
      </c>
      <c r="R187" s="101">
        <v>9.161702480801911E-05</v>
      </c>
      <c r="S187" s="101">
        <v>0.0003623295290648274</v>
      </c>
      <c r="T187" s="101">
        <v>0.00029726532329878207</v>
      </c>
      <c r="U187" s="101">
        <v>7.350962059253967E-05</v>
      </c>
      <c r="V187" s="101">
        <v>3.403729894619044E-06</v>
      </c>
      <c r="W187" s="101">
        <v>2.2597599563158724E-05</v>
      </c>
      <c r="X187" s="101">
        <v>-12.5</v>
      </c>
    </row>
    <row r="188" spans="1:24" s="101" customFormat="1" ht="12.75" hidden="1">
      <c r="A188" s="101">
        <v>1676</v>
      </c>
      <c r="B188" s="101">
        <v>79.05999755859375</v>
      </c>
      <c r="C188" s="101">
        <v>90.76000213623047</v>
      </c>
      <c r="D188" s="101">
        <v>9.163935661315918</v>
      </c>
      <c r="E188" s="101">
        <v>9.557426452636719</v>
      </c>
      <c r="F188" s="101">
        <v>38.48139595714496</v>
      </c>
      <c r="G188" s="101" t="s">
        <v>57</v>
      </c>
      <c r="H188" s="101">
        <v>8.201160346832284</v>
      </c>
      <c r="I188" s="101">
        <v>99.76115790542599</v>
      </c>
      <c r="J188" s="101" t="s">
        <v>60</v>
      </c>
      <c r="K188" s="101">
        <v>0.035072206483478155</v>
      </c>
      <c r="L188" s="101">
        <v>0.00383125966710771</v>
      </c>
      <c r="M188" s="101">
        <v>-0.006454651436447407</v>
      </c>
      <c r="N188" s="101">
        <v>6.115795286426282E-05</v>
      </c>
      <c r="O188" s="101">
        <v>0.001705745239267779</v>
      </c>
      <c r="P188" s="101">
        <v>0.00043834120696203716</v>
      </c>
      <c r="Q188" s="101">
        <v>-4.50977542949757E-05</v>
      </c>
      <c r="R188" s="101">
        <v>4.935876433118716E-06</v>
      </c>
      <c r="S188" s="101">
        <v>4.676116486344182E-05</v>
      </c>
      <c r="T188" s="101">
        <v>3.121768253753682E-05</v>
      </c>
      <c r="U188" s="101">
        <v>4.830161215501859E-06</v>
      </c>
      <c r="V188" s="101">
        <v>3.9177756414654E-07</v>
      </c>
      <c r="W188" s="101">
        <v>3.6644997728352383E-06</v>
      </c>
      <c r="X188" s="101">
        <v>-12.5</v>
      </c>
    </row>
    <row r="189" spans="1:24" s="101" customFormat="1" ht="12.75" hidden="1">
      <c r="A189" s="101">
        <v>1668</v>
      </c>
      <c r="B189" s="101">
        <v>102.9800033569336</v>
      </c>
      <c r="C189" s="101">
        <v>94.87999725341797</v>
      </c>
      <c r="D189" s="101">
        <v>8.6221342086792</v>
      </c>
      <c r="E189" s="101">
        <v>9.464340209960938</v>
      </c>
      <c r="F189" s="101">
        <v>41.70390142372614</v>
      </c>
      <c r="G189" s="101" t="s">
        <v>58</v>
      </c>
      <c r="H189" s="101">
        <v>-0.45515894877338603</v>
      </c>
      <c r="I189" s="101">
        <v>115.02484440816016</v>
      </c>
      <c r="J189" s="101" t="s">
        <v>61</v>
      </c>
      <c r="K189" s="101">
        <v>0.6866614227149079</v>
      </c>
      <c r="L189" s="101">
        <v>0.7041958471482875</v>
      </c>
      <c r="M189" s="101">
        <v>0.16264176454505308</v>
      </c>
      <c r="N189" s="101">
        <v>0.005947374067129172</v>
      </c>
      <c r="O189" s="101">
        <v>0.027561056374594356</v>
      </c>
      <c r="P189" s="101">
        <v>0.02019678909870113</v>
      </c>
      <c r="Q189" s="101">
        <v>0.003360920434501444</v>
      </c>
      <c r="R189" s="101">
        <v>9.14839677676377E-05</v>
      </c>
      <c r="S189" s="101">
        <v>0.0003592994309666432</v>
      </c>
      <c r="T189" s="101">
        <v>0.00029562159720310525</v>
      </c>
      <c r="U189" s="101">
        <v>7.3350759111896E-05</v>
      </c>
      <c r="V189" s="101">
        <v>3.381107442208066E-06</v>
      </c>
      <c r="W189" s="101">
        <v>2.2298496528505275E-05</v>
      </c>
      <c r="X189" s="101">
        <v>-12.5</v>
      </c>
    </row>
    <row r="190" spans="1:14" s="101" customFormat="1" ht="12.75">
      <c r="A190" s="101" t="s">
        <v>153</v>
      </c>
      <c r="E190" s="99" t="s">
        <v>104</v>
      </c>
      <c r="F190" s="102">
        <f>MIN(F161:F189)</f>
        <v>33.44290636251129</v>
      </c>
      <c r="G190" s="102"/>
      <c r="H190" s="102"/>
      <c r="I190" s="115"/>
      <c r="J190" s="115" t="s">
        <v>156</v>
      </c>
      <c r="K190" s="102">
        <f>AVERAGE(K188,K183,K178,K173,K168,K163)</f>
        <v>0.17355175811944956</v>
      </c>
      <c r="L190" s="102">
        <f>AVERAGE(L188,L183,L178,L173,L168,L163)</f>
        <v>0.003146007127240797</v>
      </c>
      <c r="M190" s="115" t="s">
        <v>106</v>
      </c>
      <c r="N190" s="102" t="e">
        <f>Mittelwert(K186,K181,K176,K171,K166,K161)</f>
        <v>#NAME?</v>
      </c>
    </row>
    <row r="191" spans="5:14" s="101" customFormat="1" ht="12.75">
      <c r="E191" s="99" t="s">
        <v>105</v>
      </c>
      <c r="F191" s="102">
        <f>MAX(F161:F189)</f>
        <v>42.952868233900965</v>
      </c>
      <c r="G191" s="102"/>
      <c r="H191" s="102"/>
      <c r="I191" s="115"/>
      <c r="J191" s="115" t="s">
        <v>157</v>
      </c>
      <c r="K191" s="102">
        <f>AVERAGE(K189,K184,K179,K174,K169,K164)</f>
        <v>0.4087254847202861</v>
      </c>
      <c r="L191" s="102">
        <f>AVERAGE(L189,L184,L179,L174,L169,L164)</f>
        <v>0.5782336901202482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110</v>
      </c>
      <c r="K192" s="102">
        <f>ABS(K190/$G$33)</f>
        <v>0.10846984882465598</v>
      </c>
      <c r="L192" s="102">
        <f>ABS(L190/$H$33)</f>
        <v>0.008738908686779992</v>
      </c>
      <c r="M192" s="115" t="s">
        <v>109</v>
      </c>
      <c r="N192" s="102">
        <f>K192+L192+L193+K193</f>
        <v>0.7108352028822081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0.2322303890456171</v>
      </c>
      <c r="L193" s="102">
        <f>ABS(L191/$H$34)</f>
        <v>0.3613960563251551</v>
      </c>
      <c r="M193" s="102"/>
      <c r="N193" s="102"/>
    </row>
    <row r="194" s="101" customFormat="1" ht="12.75"/>
    <row r="195" s="116" customFormat="1" ht="12.75">
      <c r="A195" s="116" t="s">
        <v>118</v>
      </c>
    </row>
    <row r="196" spans="1:24" s="116" customFormat="1" ht="12.75">
      <c r="A196" s="116">
        <v>1673</v>
      </c>
      <c r="B196" s="116">
        <v>70.96</v>
      </c>
      <c r="C196" s="116">
        <v>60.76</v>
      </c>
      <c r="D196" s="116">
        <v>9.546241225271046</v>
      </c>
      <c r="E196" s="116">
        <v>10.226580128570207</v>
      </c>
      <c r="F196" s="116">
        <v>34.46697778274935</v>
      </c>
      <c r="G196" s="116" t="s">
        <v>59</v>
      </c>
      <c r="H196" s="116">
        <v>2.2863013313035356</v>
      </c>
      <c r="I196" s="116">
        <v>85.74630133130348</v>
      </c>
      <c r="J196" s="116" t="s">
        <v>73</v>
      </c>
      <c r="K196" s="116">
        <v>0.07918974045203006</v>
      </c>
      <c r="M196" s="116" t="s">
        <v>68</v>
      </c>
      <c r="N196" s="116">
        <v>0.046262671915627926</v>
      </c>
      <c r="X196" s="116">
        <v>-12.5</v>
      </c>
    </row>
    <row r="197" spans="1:24" s="116" customFormat="1" ht="12.75">
      <c r="A197" s="116">
        <v>1676</v>
      </c>
      <c r="B197" s="116">
        <v>75.58000183105469</v>
      </c>
      <c r="C197" s="116">
        <v>85.9800033569336</v>
      </c>
      <c r="D197" s="116">
        <v>9.198761940002441</v>
      </c>
      <c r="E197" s="116">
        <v>10.000812530517578</v>
      </c>
      <c r="F197" s="116">
        <v>32.90276868937349</v>
      </c>
      <c r="G197" s="116" t="s">
        <v>56</v>
      </c>
      <c r="H197" s="116">
        <v>-3.1165520274425216</v>
      </c>
      <c r="I197" s="116">
        <v>84.96344980361212</v>
      </c>
      <c r="J197" s="116" t="s">
        <v>62</v>
      </c>
      <c r="K197" s="116">
        <v>0.25299205756021376</v>
      </c>
      <c r="L197" s="116">
        <v>0.10467327912548428</v>
      </c>
      <c r="M197" s="116">
        <v>0.059892442908981616</v>
      </c>
      <c r="N197" s="116">
        <v>0.02296142326535315</v>
      </c>
      <c r="O197" s="116">
        <v>0.010160730814434672</v>
      </c>
      <c r="P197" s="116">
        <v>0.0030027603557022183</v>
      </c>
      <c r="Q197" s="116">
        <v>0.0012367706503151543</v>
      </c>
      <c r="R197" s="116">
        <v>0.00035341925494627324</v>
      </c>
      <c r="S197" s="116">
        <v>0.00013331352655316945</v>
      </c>
      <c r="T197" s="116">
        <v>4.418363474798111E-05</v>
      </c>
      <c r="U197" s="116">
        <v>2.7047062361392953E-05</v>
      </c>
      <c r="V197" s="116">
        <v>1.3115180985159567E-05</v>
      </c>
      <c r="W197" s="116">
        <v>8.314552808846229E-06</v>
      </c>
      <c r="X197" s="116">
        <v>-12.5</v>
      </c>
    </row>
    <row r="198" spans="1:24" s="116" customFormat="1" ht="12.75">
      <c r="A198" s="116">
        <v>1668</v>
      </c>
      <c r="B198" s="116">
        <v>90.44000244140625</v>
      </c>
      <c r="C198" s="116">
        <v>88.23999786376953</v>
      </c>
      <c r="D198" s="116">
        <v>8.956372261047363</v>
      </c>
      <c r="E198" s="116">
        <v>9.631510734558105</v>
      </c>
      <c r="F198" s="116">
        <v>40.04368235658015</v>
      </c>
      <c r="G198" s="116" t="s">
        <v>57</v>
      </c>
      <c r="H198" s="116">
        <v>3.328008068676782</v>
      </c>
      <c r="I198" s="116">
        <v>106.26801051008299</v>
      </c>
      <c r="J198" s="116" t="s">
        <v>60</v>
      </c>
      <c r="K198" s="116">
        <v>-0.03909411848688077</v>
      </c>
      <c r="L198" s="116">
        <v>0.0005696726144898049</v>
      </c>
      <c r="M198" s="116">
        <v>0.009927027784420539</v>
      </c>
      <c r="N198" s="116">
        <v>-0.00023755336199455715</v>
      </c>
      <c r="O198" s="116">
        <v>-0.0014617533643890015</v>
      </c>
      <c r="P198" s="116">
        <v>6.516295033283556E-05</v>
      </c>
      <c r="Q198" s="116">
        <v>0.00023693410192331653</v>
      </c>
      <c r="R198" s="116">
        <v>-1.9094840948776466E-05</v>
      </c>
      <c r="S198" s="116">
        <v>-1.0219187012956466E-05</v>
      </c>
      <c r="T198" s="116">
        <v>4.640210036502E-06</v>
      </c>
      <c r="U198" s="116">
        <v>7.2659909408846625E-06</v>
      </c>
      <c r="V198" s="116">
        <v>-1.5065061140284362E-06</v>
      </c>
      <c r="W198" s="116">
        <v>-3.596640039081963E-07</v>
      </c>
      <c r="X198" s="116">
        <v>-12.5</v>
      </c>
    </row>
    <row r="199" spans="1:24" s="116" customFormat="1" ht="12.75">
      <c r="A199" s="116">
        <v>1664</v>
      </c>
      <c r="B199" s="116">
        <v>86.80000305175781</v>
      </c>
      <c r="C199" s="116">
        <v>75.69999694824219</v>
      </c>
      <c r="D199" s="116">
        <v>9.132277488708496</v>
      </c>
      <c r="E199" s="116">
        <v>9.529542922973633</v>
      </c>
      <c r="F199" s="116">
        <v>39.4568913776673</v>
      </c>
      <c r="G199" s="116" t="s">
        <v>58</v>
      </c>
      <c r="H199" s="116">
        <v>3.378122256172377</v>
      </c>
      <c r="I199" s="116">
        <v>102.67812530793015</v>
      </c>
      <c r="J199" s="116" t="s">
        <v>61</v>
      </c>
      <c r="K199" s="116">
        <v>0.24995325780690325</v>
      </c>
      <c r="L199" s="116">
        <v>0.10467172892426037</v>
      </c>
      <c r="M199" s="116">
        <v>0.05906402320341008</v>
      </c>
      <c r="N199" s="116">
        <v>-0.022960194397498163</v>
      </c>
      <c r="O199" s="116">
        <v>0.010055034946985501</v>
      </c>
      <c r="P199" s="116">
        <v>0.003002053221327169</v>
      </c>
      <c r="Q199" s="116">
        <v>0.0012138632018587436</v>
      </c>
      <c r="R199" s="116">
        <v>-0.00035290304166430726</v>
      </c>
      <c r="S199" s="116">
        <v>0.0001329212721081048</v>
      </c>
      <c r="T199" s="116">
        <v>4.393929938403831E-05</v>
      </c>
      <c r="U199" s="116">
        <v>2.6052810942930158E-05</v>
      </c>
      <c r="V199" s="116">
        <v>-1.3028369491301895E-05</v>
      </c>
      <c r="W199" s="116">
        <v>8.306770143406247E-06</v>
      </c>
      <c r="X199" s="116">
        <v>-12.5</v>
      </c>
    </row>
    <row r="200" s="116" customFormat="1" ht="12.75">
      <c r="A200" s="116" t="s">
        <v>124</v>
      </c>
    </row>
    <row r="201" spans="1:24" s="116" customFormat="1" ht="12.75">
      <c r="A201" s="116">
        <v>1673</v>
      </c>
      <c r="B201" s="116">
        <v>69.64</v>
      </c>
      <c r="C201" s="116">
        <v>58.84</v>
      </c>
      <c r="D201" s="116">
        <v>9.532546111505052</v>
      </c>
      <c r="E201" s="116">
        <v>10.312992600399477</v>
      </c>
      <c r="F201" s="116">
        <v>35.62862043134995</v>
      </c>
      <c r="G201" s="116" t="s">
        <v>59</v>
      </c>
      <c r="H201" s="116">
        <v>6.618621443139007</v>
      </c>
      <c r="I201" s="116">
        <v>88.75862144313896</v>
      </c>
      <c r="J201" s="116" t="s">
        <v>73</v>
      </c>
      <c r="K201" s="116">
        <v>0.15788817109653316</v>
      </c>
      <c r="M201" s="116" t="s">
        <v>68</v>
      </c>
      <c r="N201" s="116">
        <v>0.08389597669548027</v>
      </c>
      <c r="X201" s="116">
        <v>-12.5</v>
      </c>
    </row>
    <row r="202" spans="1:24" s="116" customFormat="1" ht="12.75">
      <c r="A202" s="116">
        <v>1676</v>
      </c>
      <c r="B202" s="116">
        <v>66.91999816894531</v>
      </c>
      <c r="C202" s="116">
        <v>77.22000122070312</v>
      </c>
      <c r="D202" s="116">
        <v>9.55364990234375</v>
      </c>
      <c r="E202" s="116">
        <v>10.125182151794434</v>
      </c>
      <c r="F202" s="116">
        <v>31.49314535138121</v>
      </c>
      <c r="G202" s="116" t="s">
        <v>56</v>
      </c>
      <c r="H202" s="116">
        <v>-1.146016549020258</v>
      </c>
      <c r="I202" s="116">
        <v>78.27398161992501</v>
      </c>
      <c r="J202" s="116" t="s">
        <v>62</v>
      </c>
      <c r="K202" s="116">
        <v>0.38023695629984544</v>
      </c>
      <c r="L202" s="116">
        <v>0.06889204261647011</v>
      </c>
      <c r="M202" s="116">
        <v>0.09001596838570115</v>
      </c>
      <c r="N202" s="116">
        <v>0.014777774168427736</v>
      </c>
      <c r="O202" s="116">
        <v>0.015270950700364215</v>
      </c>
      <c r="P202" s="116">
        <v>0.001976283138101569</v>
      </c>
      <c r="Q202" s="116">
        <v>0.0018588193642042883</v>
      </c>
      <c r="R202" s="116">
        <v>0.00022746920793355425</v>
      </c>
      <c r="S202" s="116">
        <v>0.00020035525217095696</v>
      </c>
      <c r="T202" s="116">
        <v>2.909043318340543E-05</v>
      </c>
      <c r="U202" s="116">
        <v>4.065478011262133E-05</v>
      </c>
      <c r="V202" s="116">
        <v>8.445400501651623E-06</v>
      </c>
      <c r="W202" s="116">
        <v>1.2493358386943935E-05</v>
      </c>
      <c r="X202" s="116">
        <v>-12.5</v>
      </c>
    </row>
    <row r="203" spans="1:24" s="116" customFormat="1" ht="12.75">
      <c r="A203" s="116">
        <v>1668</v>
      </c>
      <c r="B203" s="116">
        <v>91.37999725341797</v>
      </c>
      <c r="C203" s="116">
        <v>78.9800033569336</v>
      </c>
      <c r="D203" s="116">
        <v>9.305225372314453</v>
      </c>
      <c r="E203" s="116">
        <v>10.06447982788086</v>
      </c>
      <c r="F203" s="116">
        <v>39.50565312862942</v>
      </c>
      <c r="G203" s="116" t="s">
        <v>57</v>
      </c>
      <c r="H203" s="116">
        <v>-2.9662801017702503</v>
      </c>
      <c r="I203" s="116">
        <v>100.91371715164767</v>
      </c>
      <c r="J203" s="116" t="s">
        <v>60</v>
      </c>
      <c r="K203" s="116">
        <v>0.3690149764736374</v>
      </c>
      <c r="L203" s="116">
        <v>0.00037502905221781983</v>
      </c>
      <c r="M203" s="116">
        <v>-0.08710685597870825</v>
      </c>
      <c r="N203" s="116">
        <v>-0.0001527167833570915</v>
      </c>
      <c r="O203" s="116">
        <v>0.014859111859301532</v>
      </c>
      <c r="P203" s="116">
        <v>4.283258650829662E-05</v>
      </c>
      <c r="Q203" s="116">
        <v>-0.0017858257731789594</v>
      </c>
      <c r="R203" s="116">
        <v>-1.2269714108729568E-05</v>
      </c>
      <c r="S203" s="116">
        <v>0.00019762683278949753</v>
      </c>
      <c r="T203" s="116">
        <v>3.0457315052809885E-06</v>
      </c>
      <c r="U203" s="116">
        <v>-3.8041970060340686E-05</v>
      </c>
      <c r="V203" s="116">
        <v>-9.645865020073995E-07</v>
      </c>
      <c r="W203" s="116">
        <v>1.2384563233411234E-05</v>
      </c>
      <c r="X203" s="116">
        <v>-12.5</v>
      </c>
    </row>
    <row r="204" spans="1:24" s="116" customFormat="1" ht="12.75">
      <c r="A204" s="116">
        <v>1664</v>
      </c>
      <c r="B204" s="116">
        <v>82.23999786376953</v>
      </c>
      <c r="C204" s="116">
        <v>80.33999633789062</v>
      </c>
      <c r="D204" s="116">
        <v>9.456689834594727</v>
      </c>
      <c r="E204" s="116">
        <v>9.817482948303223</v>
      </c>
      <c r="F204" s="116">
        <v>38.21457303538395</v>
      </c>
      <c r="G204" s="116" t="s">
        <v>58</v>
      </c>
      <c r="H204" s="116">
        <v>1.2753566226376893</v>
      </c>
      <c r="I204" s="116">
        <v>96.01535448640718</v>
      </c>
      <c r="J204" s="116" t="s">
        <v>61</v>
      </c>
      <c r="K204" s="116">
        <v>0.09169563825139897</v>
      </c>
      <c r="L204" s="116">
        <v>0.06889102183216277</v>
      </c>
      <c r="M204" s="116">
        <v>0.022699564002864187</v>
      </c>
      <c r="N204" s="116">
        <v>-0.014776985042867546</v>
      </c>
      <c r="O204" s="116">
        <v>0.003522602737425678</v>
      </c>
      <c r="P204" s="116">
        <v>0.0019758189217328583</v>
      </c>
      <c r="Q204" s="116">
        <v>0.0005157865223041473</v>
      </c>
      <c r="R204" s="116">
        <v>-0.000227138052015968</v>
      </c>
      <c r="S204" s="116">
        <v>3.295242076205836E-05</v>
      </c>
      <c r="T204" s="116">
        <v>2.89305517126085E-05</v>
      </c>
      <c r="U204" s="116">
        <v>1.4339444198912802E-05</v>
      </c>
      <c r="V204" s="116">
        <v>-8.390134832852366E-06</v>
      </c>
      <c r="W204" s="116">
        <v>1.645173942858647E-06</v>
      </c>
      <c r="X204" s="116">
        <v>-12.5</v>
      </c>
    </row>
    <row r="205" s="116" customFormat="1" ht="12.75">
      <c r="A205" s="116" t="s">
        <v>130</v>
      </c>
    </row>
    <row r="206" spans="1:24" s="116" customFormat="1" ht="12.75">
      <c r="A206" s="116">
        <v>1673</v>
      </c>
      <c r="B206" s="116">
        <v>72.28</v>
      </c>
      <c r="C206" s="116">
        <v>54.88</v>
      </c>
      <c r="D206" s="116">
        <v>9.483420604107204</v>
      </c>
      <c r="E206" s="116">
        <v>10.212921726127478</v>
      </c>
      <c r="F206" s="116">
        <v>37.94103960505212</v>
      </c>
      <c r="G206" s="116" t="s">
        <v>59</v>
      </c>
      <c r="H206" s="116">
        <v>10.239545344304647</v>
      </c>
      <c r="I206" s="116">
        <v>95.0195453443046</v>
      </c>
      <c r="J206" s="116" t="s">
        <v>73</v>
      </c>
      <c r="K206" s="116">
        <v>1.250591993709238</v>
      </c>
      <c r="M206" s="116" t="s">
        <v>68</v>
      </c>
      <c r="N206" s="116">
        <v>0.6914536710212711</v>
      </c>
      <c r="X206" s="116">
        <v>-12.5</v>
      </c>
    </row>
    <row r="207" spans="1:24" s="116" customFormat="1" ht="12.75">
      <c r="A207" s="116">
        <v>1676</v>
      </c>
      <c r="B207" s="116">
        <v>95.66000366210938</v>
      </c>
      <c r="C207" s="116">
        <v>79.36000061035156</v>
      </c>
      <c r="D207" s="116">
        <v>9.462085723876953</v>
      </c>
      <c r="E207" s="116">
        <v>9.918706893920898</v>
      </c>
      <c r="F207" s="116">
        <v>36.29614049662332</v>
      </c>
      <c r="G207" s="116" t="s">
        <v>56</v>
      </c>
      <c r="H207" s="116">
        <v>-16.965300000270503</v>
      </c>
      <c r="I207" s="116">
        <v>91.19470366183883</v>
      </c>
      <c r="J207" s="116" t="s">
        <v>62</v>
      </c>
      <c r="K207" s="116">
        <v>1.0415335166579711</v>
      </c>
      <c r="L207" s="116">
        <v>0.31897956310553005</v>
      </c>
      <c r="M207" s="116">
        <v>0.24656949713533266</v>
      </c>
      <c r="N207" s="116">
        <v>0.03735490431489715</v>
      </c>
      <c r="O207" s="116">
        <v>0.041829852811382</v>
      </c>
      <c r="P207" s="116">
        <v>0.009150615461772283</v>
      </c>
      <c r="Q207" s="116">
        <v>0.005091712512940233</v>
      </c>
      <c r="R207" s="116">
        <v>0.0005750280704026066</v>
      </c>
      <c r="S207" s="116">
        <v>0.0005488212420809513</v>
      </c>
      <c r="T207" s="116">
        <v>0.0001346783394112144</v>
      </c>
      <c r="U207" s="116">
        <v>0.00011136401758385649</v>
      </c>
      <c r="V207" s="116">
        <v>2.1332697957497816E-05</v>
      </c>
      <c r="W207" s="116">
        <v>3.422266029147615E-05</v>
      </c>
      <c r="X207" s="116">
        <v>-12.5</v>
      </c>
    </row>
    <row r="208" spans="1:24" s="116" customFormat="1" ht="12.75">
      <c r="A208" s="116">
        <v>1668</v>
      </c>
      <c r="B208" s="116">
        <v>105.05999755859375</v>
      </c>
      <c r="C208" s="116">
        <v>90.76000213623047</v>
      </c>
      <c r="D208" s="116">
        <v>8.855403900146484</v>
      </c>
      <c r="E208" s="116">
        <v>9.819832801818848</v>
      </c>
      <c r="F208" s="116">
        <v>41.21695373475491</v>
      </c>
      <c r="G208" s="116" t="s">
        <v>57</v>
      </c>
      <c r="H208" s="116">
        <v>-6.863151356687835</v>
      </c>
      <c r="I208" s="116">
        <v>110.69684620190587</v>
      </c>
      <c r="J208" s="116" t="s">
        <v>60</v>
      </c>
      <c r="K208" s="116">
        <v>0.6609419504203308</v>
      </c>
      <c r="L208" s="116">
        <v>0.0017349972521689854</v>
      </c>
      <c r="M208" s="116">
        <v>-0.15429311331074635</v>
      </c>
      <c r="N208" s="116">
        <v>0.0003863233515710655</v>
      </c>
      <c r="O208" s="116">
        <v>0.0268916245640175</v>
      </c>
      <c r="P208" s="116">
        <v>0.00019841273305740953</v>
      </c>
      <c r="Q208" s="116">
        <v>-0.003080820233309189</v>
      </c>
      <c r="R208" s="116">
        <v>3.107309712900643E-05</v>
      </c>
      <c r="S208" s="116">
        <v>0.0003803901930141747</v>
      </c>
      <c r="T208" s="116">
        <v>1.412712373175803E-05</v>
      </c>
      <c r="U208" s="116">
        <v>-6.013915532231142E-05</v>
      </c>
      <c r="V208" s="116">
        <v>2.459200731141387E-06</v>
      </c>
      <c r="W208" s="116">
        <v>2.4526260152421912E-05</v>
      </c>
      <c r="X208" s="116">
        <v>-12.5</v>
      </c>
    </row>
    <row r="209" spans="1:24" s="116" customFormat="1" ht="12.75">
      <c r="A209" s="116">
        <v>1664</v>
      </c>
      <c r="B209" s="116">
        <v>88.27999877929688</v>
      </c>
      <c r="C209" s="116">
        <v>91.37999725341797</v>
      </c>
      <c r="D209" s="116">
        <v>9.29609489440918</v>
      </c>
      <c r="E209" s="116">
        <v>9.630826950073242</v>
      </c>
      <c r="F209" s="116">
        <v>40.995985609075966</v>
      </c>
      <c r="G209" s="116" t="s">
        <v>58</v>
      </c>
      <c r="H209" s="116">
        <v>4.029825547819174</v>
      </c>
      <c r="I209" s="116">
        <v>104.809824327116</v>
      </c>
      <c r="J209" s="116" t="s">
        <v>61</v>
      </c>
      <c r="K209" s="116">
        <v>0.8049520510542781</v>
      </c>
      <c r="L209" s="116">
        <v>0.3189748445622786</v>
      </c>
      <c r="M209" s="116">
        <v>0.19232824052241523</v>
      </c>
      <c r="N209" s="116">
        <v>0.0373529065889544</v>
      </c>
      <c r="O209" s="116">
        <v>0.032040242110973706</v>
      </c>
      <c r="P209" s="116">
        <v>0.009148464117904527</v>
      </c>
      <c r="Q209" s="116">
        <v>0.004053897261212333</v>
      </c>
      <c r="R209" s="116">
        <v>0.0005741878998949355</v>
      </c>
      <c r="S209" s="116">
        <v>0.0003956109917809629</v>
      </c>
      <c r="T209" s="116">
        <v>0.00013393535560721027</v>
      </c>
      <c r="U209" s="116">
        <v>9.372953861796397E-05</v>
      </c>
      <c r="V209" s="116">
        <v>2.1190477434682428E-05</v>
      </c>
      <c r="W209" s="116">
        <v>2.3867405396513034E-05</v>
      </c>
      <c r="X209" s="116">
        <v>-12.5</v>
      </c>
    </row>
    <row r="210" s="116" customFormat="1" ht="12.75">
      <c r="A210" s="116" t="s">
        <v>136</v>
      </c>
    </row>
    <row r="211" spans="1:24" s="116" customFormat="1" ht="12.75">
      <c r="A211" s="116">
        <v>1673</v>
      </c>
      <c r="B211" s="116">
        <v>70.78</v>
      </c>
      <c r="C211" s="116">
        <v>51.18</v>
      </c>
      <c r="D211" s="116">
        <v>9.254200782811646</v>
      </c>
      <c r="E211" s="116">
        <v>10.13520542499397</v>
      </c>
      <c r="F211" s="116">
        <v>35.72882901951533</v>
      </c>
      <c r="G211" s="116" t="s">
        <v>59</v>
      </c>
      <c r="H211" s="116">
        <v>8.409830376069097</v>
      </c>
      <c r="I211" s="116">
        <v>91.68983037606905</v>
      </c>
      <c r="J211" s="116" t="s">
        <v>73</v>
      </c>
      <c r="K211" s="116">
        <v>0.4766777720712239</v>
      </c>
      <c r="M211" s="116" t="s">
        <v>68</v>
      </c>
      <c r="N211" s="116">
        <v>0.2506276225996297</v>
      </c>
      <c r="X211" s="116">
        <v>-12.5</v>
      </c>
    </row>
    <row r="212" spans="1:24" s="116" customFormat="1" ht="12.75">
      <c r="A212" s="116">
        <v>1676</v>
      </c>
      <c r="B212" s="116">
        <v>65.86000061035156</v>
      </c>
      <c r="C212" s="116">
        <v>69.36000061035156</v>
      </c>
      <c r="D212" s="116">
        <v>9.649249076843262</v>
      </c>
      <c r="E212" s="116">
        <v>10.244404792785645</v>
      </c>
      <c r="F212" s="116">
        <v>29.579601002243358</v>
      </c>
      <c r="G212" s="116" t="s">
        <v>56</v>
      </c>
      <c r="H212" s="116">
        <v>-5.573621123405216</v>
      </c>
      <c r="I212" s="116">
        <v>72.7863794869463</v>
      </c>
      <c r="J212" s="116" t="s">
        <v>62</v>
      </c>
      <c r="K212" s="116">
        <v>0.6643769891714397</v>
      </c>
      <c r="L212" s="116">
        <v>0.09847430038300772</v>
      </c>
      <c r="M212" s="116">
        <v>0.15728249210335007</v>
      </c>
      <c r="N212" s="116">
        <v>0.010741331573923775</v>
      </c>
      <c r="O212" s="116">
        <v>0.026682499054907913</v>
      </c>
      <c r="P212" s="116">
        <v>0.0028249360371138924</v>
      </c>
      <c r="Q212" s="116">
        <v>0.0032478873396628552</v>
      </c>
      <c r="R212" s="116">
        <v>0.0001653415228940297</v>
      </c>
      <c r="S212" s="116">
        <v>0.00035007103567715825</v>
      </c>
      <c r="T212" s="116">
        <v>4.158913577868311E-05</v>
      </c>
      <c r="U212" s="116">
        <v>7.103337312732931E-05</v>
      </c>
      <c r="V212" s="116">
        <v>6.129226686309694E-06</v>
      </c>
      <c r="W212" s="116">
        <v>2.182794981117222E-05</v>
      </c>
      <c r="X212" s="116">
        <v>-12.5</v>
      </c>
    </row>
    <row r="213" spans="1:24" s="116" customFormat="1" ht="12.75">
      <c r="A213" s="116">
        <v>1668</v>
      </c>
      <c r="B213" s="116">
        <v>95.91999816894531</v>
      </c>
      <c r="C213" s="116">
        <v>84.81999969482422</v>
      </c>
      <c r="D213" s="116">
        <v>9.03641414642334</v>
      </c>
      <c r="E213" s="116">
        <v>9.86617660522461</v>
      </c>
      <c r="F213" s="116">
        <v>38.44830329784796</v>
      </c>
      <c r="G213" s="116" t="s">
        <v>57</v>
      </c>
      <c r="H213" s="116">
        <v>-7.266280349342564</v>
      </c>
      <c r="I213" s="116">
        <v>101.1537178196027</v>
      </c>
      <c r="J213" s="116" t="s">
        <v>60</v>
      </c>
      <c r="K213" s="116">
        <v>0.6040170946862892</v>
      </c>
      <c r="L213" s="116">
        <v>0.0005356924070147473</v>
      </c>
      <c r="M213" s="116">
        <v>-0.1422391177166335</v>
      </c>
      <c r="N213" s="116">
        <v>0.00011124314156621762</v>
      </c>
      <c r="O213" s="116">
        <v>0.024376783506301215</v>
      </c>
      <c r="P213" s="116">
        <v>6.119190893205219E-05</v>
      </c>
      <c r="Q213" s="116">
        <v>-0.0028998392158633163</v>
      </c>
      <c r="R213" s="116">
        <v>8.953612963395067E-06</v>
      </c>
      <c r="S213" s="116">
        <v>0.00032869833013102033</v>
      </c>
      <c r="T213" s="116">
        <v>4.3527119117763865E-06</v>
      </c>
      <c r="U213" s="116">
        <v>-6.0684825721967544E-05</v>
      </c>
      <c r="V213" s="116">
        <v>7.123791350636158E-07</v>
      </c>
      <c r="W213" s="116">
        <v>2.0733359680325118E-05</v>
      </c>
      <c r="X213" s="116">
        <v>-12.5</v>
      </c>
    </row>
    <row r="214" spans="1:24" s="116" customFormat="1" ht="12.75">
      <c r="A214" s="116">
        <v>1664</v>
      </c>
      <c r="B214" s="116">
        <v>89.12000274658203</v>
      </c>
      <c r="C214" s="116">
        <v>83.81999969482422</v>
      </c>
      <c r="D214" s="116">
        <v>9.135966300964355</v>
      </c>
      <c r="E214" s="116">
        <v>9.657381057739258</v>
      </c>
      <c r="F214" s="116">
        <v>39.70855952882197</v>
      </c>
      <c r="G214" s="116" t="s">
        <v>58</v>
      </c>
      <c r="H214" s="116">
        <v>1.6813961824069157</v>
      </c>
      <c r="I214" s="116">
        <v>103.3013989289889</v>
      </c>
      <c r="J214" s="116" t="s">
        <v>61</v>
      </c>
      <c r="K214" s="116">
        <v>0.2766950181467706</v>
      </c>
      <c r="L214" s="116">
        <v>0.09847284331006138</v>
      </c>
      <c r="M214" s="116">
        <v>0.06712537309716837</v>
      </c>
      <c r="N214" s="116">
        <v>0.01074075551087661</v>
      </c>
      <c r="O214" s="116">
        <v>0.010850261826429942</v>
      </c>
      <c r="P214" s="116">
        <v>0.0028242732098835615</v>
      </c>
      <c r="Q214" s="116">
        <v>0.0014627729465926979</v>
      </c>
      <c r="R214" s="116">
        <v>0.0001650989158287197</v>
      </c>
      <c r="S214" s="116">
        <v>0.00012044558019768512</v>
      </c>
      <c r="T214" s="116">
        <v>4.136073154370966E-05</v>
      </c>
      <c r="U214" s="116">
        <v>3.6920076177343085E-05</v>
      </c>
      <c r="V214" s="116">
        <v>6.087687224233594E-06</v>
      </c>
      <c r="W214" s="116">
        <v>6.825480886012509E-06</v>
      </c>
      <c r="X214" s="116">
        <v>-12.5</v>
      </c>
    </row>
    <row r="215" s="116" customFormat="1" ht="12.75">
      <c r="A215" s="116" t="s">
        <v>142</v>
      </c>
    </row>
    <row r="216" spans="1:24" s="116" customFormat="1" ht="12.75">
      <c r="A216" s="116">
        <v>1673</v>
      </c>
      <c r="B216" s="116">
        <v>79.26</v>
      </c>
      <c r="C216" s="116">
        <v>62.86</v>
      </c>
      <c r="D216" s="116">
        <v>9.188482615074554</v>
      </c>
      <c r="E216" s="116">
        <v>9.929437420047497</v>
      </c>
      <c r="F216" s="116">
        <v>38.57643368724057</v>
      </c>
      <c r="G216" s="116" t="s">
        <v>59</v>
      </c>
      <c r="H216" s="116">
        <v>7.981209008436169</v>
      </c>
      <c r="I216" s="116">
        <v>99.74120900843613</v>
      </c>
      <c r="J216" s="116" t="s">
        <v>73</v>
      </c>
      <c r="K216" s="116">
        <v>0.34953192679641204</v>
      </c>
      <c r="M216" s="116" t="s">
        <v>68</v>
      </c>
      <c r="N216" s="116">
        <v>0.24759059530577676</v>
      </c>
      <c r="X216" s="116">
        <v>-12.5</v>
      </c>
    </row>
    <row r="217" spans="1:24" s="116" customFormat="1" ht="12.75">
      <c r="A217" s="116">
        <v>1676</v>
      </c>
      <c r="B217" s="116">
        <v>88.63999938964844</v>
      </c>
      <c r="C217" s="116">
        <v>90.63999938964844</v>
      </c>
      <c r="D217" s="116">
        <v>9.289097785949707</v>
      </c>
      <c r="E217" s="116">
        <v>9.822694778442383</v>
      </c>
      <c r="F217" s="116">
        <v>35.66010098963282</v>
      </c>
      <c r="G217" s="116" t="s">
        <v>56</v>
      </c>
      <c r="H217" s="116">
        <v>-9.901775603867462</v>
      </c>
      <c r="I217" s="116">
        <v>91.23822378578093</v>
      </c>
      <c r="J217" s="116" t="s">
        <v>62</v>
      </c>
      <c r="K217" s="116">
        <v>0.42760695785103103</v>
      </c>
      <c r="L217" s="116">
        <v>0.3943303283935876</v>
      </c>
      <c r="M217" s="116">
        <v>0.10123035914403271</v>
      </c>
      <c r="N217" s="116">
        <v>0.02264421154138411</v>
      </c>
      <c r="O217" s="116">
        <v>0.017173407868107605</v>
      </c>
      <c r="P217" s="116">
        <v>0.011312131985315025</v>
      </c>
      <c r="Q217" s="116">
        <v>0.002090420956548538</v>
      </c>
      <c r="R217" s="116">
        <v>0.0003485787023175548</v>
      </c>
      <c r="S217" s="116">
        <v>0.0002253277000264137</v>
      </c>
      <c r="T217" s="116">
        <v>0.00016646753718014285</v>
      </c>
      <c r="U217" s="116">
        <v>4.572200735580915E-05</v>
      </c>
      <c r="V217" s="116">
        <v>1.2935043862773127E-05</v>
      </c>
      <c r="W217" s="116">
        <v>1.405231688706174E-05</v>
      </c>
      <c r="X217" s="116">
        <v>-12.5</v>
      </c>
    </row>
    <row r="218" spans="1:24" s="116" customFormat="1" ht="12.75">
      <c r="A218" s="116">
        <v>1668</v>
      </c>
      <c r="B218" s="116">
        <v>105.26000213623047</v>
      </c>
      <c r="C218" s="116">
        <v>96.95999908447266</v>
      </c>
      <c r="D218" s="116">
        <v>8.733960151672363</v>
      </c>
      <c r="E218" s="116">
        <v>9.292104721069336</v>
      </c>
      <c r="F218" s="116">
        <v>42.952868233900965</v>
      </c>
      <c r="G218" s="116" t="s">
        <v>57</v>
      </c>
      <c r="H218" s="116">
        <v>-0.7959657421831832</v>
      </c>
      <c r="I218" s="116">
        <v>116.96403639404724</v>
      </c>
      <c r="J218" s="116" t="s">
        <v>60</v>
      </c>
      <c r="K218" s="116">
        <v>0.33860682390311203</v>
      </c>
      <c r="L218" s="116">
        <v>0.0021452630277556104</v>
      </c>
      <c r="M218" s="116">
        <v>-0.0794527440421969</v>
      </c>
      <c r="N218" s="116">
        <v>0.00023413090473487337</v>
      </c>
      <c r="O218" s="116">
        <v>0.013711262593551696</v>
      </c>
      <c r="P218" s="116">
        <v>0.0002454066954905241</v>
      </c>
      <c r="Q218" s="116">
        <v>-0.0016061337416491195</v>
      </c>
      <c r="R218" s="116">
        <v>1.883735563785397E-05</v>
      </c>
      <c r="S218" s="116">
        <v>0.0001886432925443181</v>
      </c>
      <c r="T218" s="116">
        <v>1.7474763651346137E-05</v>
      </c>
      <c r="U218" s="116">
        <v>-3.270219228453397E-05</v>
      </c>
      <c r="V218" s="116">
        <v>1.4903244472751165E-06</v>
      </c>
      <c r="W218" s="116">
        <v>1.2013481230552442E-05</v>
      </c>
      <c r="X218" s="116">
        <v>-12.5</v>
      </c>
    </row>
    <row r="219" spans="1:24" s="116" customFormat="1" ht="12.75">
      <c r="A219" s="116">
        <v>1664</v>
      </c>
      <c r="B219" s="116">
        <v>106.76000213623047</v>
      </c>
      <c r="C219" s="116">
        <v>90.16000366210938</v>
      </c>
      <c r="D219" s="116">
        <v>9.00438404083252</v>
      </c>
      <c r="E219" s="116">
        <v>9.684226036071777</v>
      </c>
      <c r="F219" s="116">
        <v>43.98390615465612</v>
      </c>
      <c r="G219" s="116" t="s">
        <v>58</v>
      </c>
      <c r="H219" s="116">
        <v>-3.078079297202491</v>
      </c>
      <c r="I219" s="116">
        <v>116.18192283902793</v>
      </c>
      <c r="J219" s="116" t="s">
        <v>61</v>
      </c>
      <c r="K219" s="116">
        <v>0.2611381420031557</v>
      </c>
      <c r="L219" s="116">
        <v>0.394324492946528</v>
      </c>
      <c r="M219" s="116">
        <v>0.06272835942853112</v>
      </c>
      <c r="N219" s="116">
        <v>0.022643001105206912</v>
      </c>
      <c r="O219" s="116">
        <v>0.010340561681797089</v>
      </c>
      <c r="P219" s="116">
        <v>0.011309469731468211</v>
      </c>
      <c r="Q219" s="116">
        <v>0.0013379813823493597</v>
      </c>
      <c r="R219" s="116">
        <v>0.00034806934042222606</v>
      </c>
      <c r="S219" s="116">
        <v>0.00012323262789226035</v>
      </c>
      <c r="T219" s="116">
        <v>0.0001655477984454998</v>
      </c>
      <c r="U219" s="116">
        <v>3.1954163679089345E-05</v>
      </c>
      <c r="V219" s="116">
        <v>1.2848902395680296E-05</v>
      </c>
      <c r="W219" s="116">
        <v>7.2899848160037156E-06</v>
      </c>
      <c r="X219" s="116">
        <v>-12.5</v>
      </c>
    </row>
    <row r="220" s="116" customFormat="1" ht="12.75">
      <c r="A220" s="116" t="s">
        <v>148</v>
      </c>
    </row>
    <row r="221" spans="1:24" s="116" customFormat="1" ht="12.75">
      <c r="A221" s="116">
        <v>1673</v>
      </c>
      <c r="B221" s="116">
        <v>78.12</v>
      </c>
      <c r="C221" s="116">
        <v>60.02</v>
      </c>
      <c r="D221" s="116">
        <v>9.33172688043865</v>
      </c>
      <c r="E221" s="116">
        <v>10.065439464785946</v>
      </c>
      <c r="F221" s="116">
        <v>38.65314567091374</v>
      </c>
      <c r="G221" s="116" t="s">
        <v>59</v>
      </c>
      <c r="H221" s="116">
        <v>7.780733186968705</v>
      </c>
      <c r="I221" s="116">
        <v>98.40073318696867</v>
      </c>
      <c r="J221" s="116" t="s">
        <v>73</v>
      </c>
      <c r="K221" s="116">
        <v>0.21669859022581392</v>
      </c>
      <c r="M221" s="116" t="s">
        <v>68</v>
      </c>
      <c r="N221" s="116">
        <v>0.155867600437841</v>
      </c>
      <c r="X221" s="116">
        <v>-12.5</v>
      </c>
    </row>
    <row r="222" spans="1:24" s="116" customFormat="1" ht="12.75">
      <c r="A222" s="116">
        <v>1676</v>
      </c>
      <c r="B222" s="116">
        <v>79.05999755859375</v>
      </c>
      <c r="C222" s="116">
        <v>90.76000213623047</v>
      </c>
      <c r="D222" s="116">
        <v>9.163935661315918</v>
      </c>
      <c r="E222" s="116">
        <v>9.557426452636719</v>
      </c>
      <c r="F222" s="116">
        <v>33.14198007877133</v>
      </c>
      <c r="G222" s="116" t="s">
        <v>56</v>
      </c>
      <c r="H222" s="116">
        <v>-5.641017082447517</v>
      </c>
      <c r="I222" s="116">
        <v>85.91898047614619</v>
      </c>
      <c r="J222" s="116" t="s">
        <v>62</v>
      </c>
      <c r="K222" s="116">
        <v>0.32802139724657386</v>
      </c>
      <c r="L222" s="116">
        <v>0.3205670316329347</v>
      </c>
      <c r="M222" s="116">
        <v>0.0776546567519288</v>
      </c>
      <c r="N222" s="116">
        <v>0.0068070674860330705</v>
      </c>
      <c r="O222" s="116">
        <v>0.013173836724689319</v>
      </c>
      <c r="P222" s="116">
        <v>0.009196064308901008</v>
      </c>
      <c r="Q222" s="116">
        <v>0.0016035636542198303</v>
      </c>
      <c r="R222" s="116">
        <v>0.00010479218163242137</v>
      </c>
      <c r="S222" s="116">
        <v>0.00017284607293906388</v>
      </c>
      <c r="T222" s="116">
        <v>0.00013532659665759007</v>
      </c>
      <c r="U222" s="116">
        <v>3.50751323299787E-05</v>
      </c>
      <c r="V222" s="116">
        <v>3.888050106955813E-06</v>
      </c>
      <c r="W222" s="116">
        <v>1.077950970922273E-05</v>
      </c>
      <c r="X222" s="116">
        <v>-12.5</v>
      </c>
    </row>
    <row r="223" spans="1:24" s="116" customFormat="1" ht="12.75">
      <c r="A223" s="116">
        <v>1668</v>
      </c>
      <c r="B223" s="116">
        <v>102.9800033569336</v>
      </c>
      <c r="C223" s="116">
        <v>94.87999725341797</v>
      </c>
      <c r="D223" s="116">
        <v>8.6221342086792</v>
      </c>
      <c r="E223" s="116">
        <v>9.464340209960938</v>
      </c>
      <c r="F223" s="116">
        <v>41.70390142372614</v>
      </c>
      <c r="G223" s="116" t="s">
        <v>57</v>
      </c>
      <c r="H223" s="116">
        <v>-0.45515894877338603</v>
      </c>
      <c r="I223" s="116">
        <v>115.02484440816016</v>
      </c>
      <c r="J223" s="116" t="s">
        <v>60</v>
      </c>
      <c r="K223" s="116">
        <v>0.31709852113593795</v>
      </c>
      <c r="L223" s="116">
        <v>0.001744145453419557</v>
      </c>
      <c r="M223" s="116">
        <v>-0.07483801038037916</v>
      </c>
      <c r="N223" s="116">
        <v>7.039779132672365E-05</v>
      </c>
      <c r="O223" s="116">
        <v>0.012770763100791727</v>
      </c>
      <c r="P223" s="116">
        <v>0.0001995069047737812</v>
      </c>
      <c r="Q223" s="116">
        <v>-0.001533633257083552</v>
      </c>
      <c r="R223" s="116">
        <v>5.6729338780403745E-06</v>
      </c>
      <c r="S223" s="116">
        <v>0.00017003745172311545</v>
      </c>
      <c r="T223" s="116">
        <v>1.420487465637519E-05</v>
      </c>
      <c r="U223" s="116">
        <v>-3.2629577515688844E-05</v>
      </c>
      <c r="V223" s="116">
        <v>4.510785956014374E-07</v>
      </c>
      <c r="W223" s="116">
        <v>1.066268589365763E-05</v>
      </c>
      <c r="X223" s="116">
        <v>-12.5</v>
      </c>
    </row>
    <row r="224" spans="1:24" s="116" customFormat="1" ht="12.75">
      <c r="A224" s="116">
        <v>1664</v>
      </c>
      <c r="B224" s="116">
        <v>108.19999694824219</v>
      </c>
      <c r="C224" s="116">
        <v>89.9000015258789</v>
      </c>
      <c r="D224" s="116">
        <v>8.947433471679688</v>
      </c>
      <c r="E224" s="116">
        <v>9.709482192993164</v>
      </c>
      <c r="F224" s="116">
        <v>44.113703772707815</v>
      </c>
      <c r="G224" s="116" t="s">
        <v>58</v>
      </c>
      <c r="H224" s="116">
        <v>-3.426436450141507</v>
      </c>
      <c r="I224" s="116">
        <v>117.27356049810064</v>
      </c>
      <c r="J224" s="116" t="s">
        <v>61</v>
      </c>
      <c r="K224" s="116">
        <v>0.08394382017156313</v>
      </c>
      <c r="L224" s="116">
        <v>0.3205622868127008</v>
      </c>
      <c r="M224" s="116">
        <v>0.020724814053837567</v>
      </c>
      <c r="N224" s="116">
        <v>0.006806703453977182</v>
      </c>
      <c r="O224" s="116">
        <v>0.0032338187754154535</v>
      </c>
      <c r="P224" s="116">
        <v>0.009193899921599677</v>
      </c>
      <c r="Q224" s="116">
        <v>0.00046838597961739885</v>
      </c>
      <c r="R224" s="116">
        <v>0.0001046385165820778</v>
      </c>
      <c r="S224" s="116">
        <v>3.103272372779054E-05</v>
      </c>
      <c r="T224" s="116">
        <v>0.00013457900764577937</v>
      </c>
      <c r="U224" s="116">
        <v>1.2867617460632324E-05</v>
      </c>
      <c r="V224" s="116">
        <v>3.861795144073458E-06</v>
      </c>
      <c r="W224" s="116">
        <v>1.5827062596772984E-06</v>
      </c>
      <c r="X224" s="116">
        <v>-12.5</v>
      </c>
    </row>
    <row r="225" spans="1:14" s="116" customFormat="1" ht="12.75">
      <c r="A225" s="116" t="s">
        <v>154</v>
      </c>
      <c r="E225" s="117" t="s">
        <v>104</v>
      </c>
      <c r="F225" s="117">
        <f>MIN(F196:F224)</f>
        <v>29.579601002243358</v>
      </c>
      <c r="G225" s="117"/>
      <c r="H225" s="117"/>
      <c r="I225" s="118"/>
      <c r="J225" s="118" t="s">
        <v>156</v>
      </c>
      <c r="K225" s="117">
        <f>AVERAGE(K223,K218,K213,K208,K203,K198)</f>
        <v>0.37509754135540446</v>
      </c>
      <c r="L225" s="117">
        <f>AVERAGE(L223,L218,L213,L208,L203,L198)</f>
        <v>0.0011841333011777542</v>
      </c>
      <c r="M225" s="118" t="s">
        <v>106</v>
      </c>
      <c r="N225" s="117" t="e">
        <f>Mittelwert(K221,K216,K211,K206,K201,K196)</f>
        <v>#NAME?</v>
      </c>
    </row>
    <row r="226" spans="5:14" s="116" customFormat="1" ht="12.75">
      <c r="E226" s="117" t="s">
        <v>105</v>
      </c>
      <c r="F226" s="117">
        <f>MAX(F196:F224)</f>
        <v>44.113703772707815</v>
      </c>
      <c r="G226" s="117"/>
      <c r="H226" s="117"/>
      <c r="I226" s="118"/>
      <c r="J226" s="118" t="s">
        <v>157</v>
      </c>
      <c r="K226" s="117">
        <f>AVERAGE(K224,K219,K214,K209,K204,K199)</f>
        <v>0.29472965457234496</v>
      </c>
      <c r="L226" s="117">
        <f>AVERAGE(L224,L219,L214,L209,L204,L199)</f>
        <v>0.21764953639799867</v>
      </c>
      <c r="M226" s="117"/>
      <c r="N226" s="117"/>
    </row>
    <row r="227" spans="5:14" s="116" customFormat="1" ht="12.75">
      <c r="E227" s="117"/>
      <c r="F227" s="117"/>
      <c r="G227" s="117"/>
      <c r="H227" s="117"/>
      <c r="I227" s="117"/>
      <c r="J227" s="118" t="s">
        <v>110</v>
      </c>
      <c r="K227" s="117">
        <f>ABS(K225/$G$33)</f>
        <v>0.23443596334712777</v>
      </c>
      <c r="L227" s="117">
        <f>ABS(L225/$H$33)</f>
        <v>0.003289259169938206</v>
      </c>
      <c r="M227" s="118" t="s">
        <v>109</v>
      </c>
      <c r="N227" s="117">
        <f>K227+L227+L228+K228</f>
        <v>0.5412162137728294</v>
      </c>
    </row>
    <row r="228" spans="5:14" s="116" customFormat="1" ht="12.75">
      <c r="E228" s="117"/>
      <c r="F228" s="117"/>
      <c r="G228" s="117"/>
      <c r="H228" s="117"/>
      <c r="I228" s="117"/>
      <c r="J228" s="117"/>
      <c r="K228" s="117">
        <f>ABS(K226/$G$34)</f>
        <v>0.16746003100701418</v>
      </c>
      <c r="L228" s="117">
        <f>ABS(L226/$H$34)</f>
        <v>0.13603096024874917</v>
      </c>
      <c r="M228" s="117"/>
      <c r="N228" s="117"/>
    </row>
    <row r="229" s="101" customFormat="1" ht="12.75"/>
    <row r="230" s="101" customFormat="1" ht="12.75" hidden="1">
      <c r="A230" s="101" t="s">
        <v>119</v>
      </c>
    </row>
    <row r="231" spans="1:24" s="101" customFormat="1" ht="12.75" hidden="1">
      <c r="A231" s="101">
        <v>1673</v>
      </c>
      <c r="B231" s="101">
        <v>70.96</v>
      </c>
      <c r="C231" s="101">
        <v>60.76</v>
      </c>
      <c r="D231" s="101">
        <v>9.546241225271046</v>
      </c>
      <c r="E231" s="101">
        <v>10.226580128570207</v>
      </c>
      <c r="F231" s="101">
        <v>37.17208120933211</v>
      </c>
      <c r="G231" s="101" t="s">
        <v>59</v>
      </c>
      <c r="H231" s="101">
        <v>9.016006935610948</v>
      </c>
      <c r="I231" s="101">
        <v>92.4760069356109</v>
      </c>
      <c r="J231" s="101" t="s">
        <v>73</v>
      </c>
      <c r="K231" s="101">
        <v>0.20333542370811872</v>
      </c>
      <c r="M231" s="101" t="s">
        <v>68</v>
      </c>
      <c r="N231" s="101">
        <v>0.1748209249419046</v>
      </c>
      <c r="X231" s="101">
        <v>-12.5</v>
      </c>
    </row>
    <row r="232" spans="1:24" s="101" customFormat="1" ht="12.75" hidden="1">
      <c r="A232" s="101">
        <v>1676</v>
      </c>
      <c r="B232" s="101">
        <v>75.58000183105469</v>
      </c>
      <c r="C232" s="101">
        <v>85.9800033569336</v>
      </c>
      <c r="D232" s="101">
        <v>9.198761940002441</v>
      </c>
      <c r="E232" s="101">
        <v>10.000812530517578</v>
      </c>
      <c r="F232" s="101">
        <v>32.90276868937349</v>
      </c>
      <c r="G232" s="101" t="s">
        <v>56</v>
      </c>
      <c r="H232" s="101">
        <v>-3.1165520274425216</v>
      </c>
      <c r="I232" s="101">
        <v>84.96344980361212</v>
      </c>
      <c r="J232" s="101" t="s">
        <v>62</v>
      </c>
      <c r="K232" s="101">
        <v>0.195914792936631</v>
      </c>
      <c r="L232" s="101">
        <v>0.4026486345684386</v>
      </c>
      <c r="M232" s="101">
        <v>0.04637997668328481</v>
      </c>
      <c r="N232" s="101">
        <v>0.021895090847413836</v>
      </c>
      <c r="O232" s="101">
        <v>0.00786815363500391</v>
      </c>
      <c r="P232" s="101">
        <v>0.0115506965505746</v>
      </c>
      <c r="Q232" s="101">
        <v>0.0009577401724736324</v>
      </c>
      <c r="R232" s="101">
        <v>0.000337008320061783</v>
      </c>
      <c r="S232" s="101">
        <v>0.0001032360212625134</v>
      </c>
      <c r="T232" s="101">
        <v>0.00016996614480554428</v>
      </c>
      <c r="U232" s="101">
        <v>2.09582594625858E-05</v>
      </c>
      <c r="V232" s="101">
        <v>1.2504985045069719E-05</v>
      </c>
      <c r="W232" s="101">
        <v>6.439421581246928E-06</v>
      </c>
      <c r="X232" s="101">
        <v>-12.5</v>
      </c>
    </row>
    <row r="233" spans="1:24" s="101" customFormat="1" ht="12.75" hidden="1">
      <c r="A233" s="101">
        <v>1664</v>
      </c>
      <c r="B233" s="101">
        <v>86.80000305175781</v>
      </c>
      <c r="C233" s="101">
        <v>75.69999694824219</v>
      </c>
      <c r="D233" s="101">
        <v>9.132277488708496</v>
      </c>
      <c r="E233" s="101">
        <v>9.529542922973633</v>
      </c>
      <c r="F233" s="101">
        <v>39.72689716532393</v>
      </c>
      <c r="G233" s="101" t="s">
        <v>57</v>
      </c>
      <c r="H233" s="101">
        <v>4.080754600761155</v>
      </c>
      <c r="I233" s="101">
        <v>103.38075765251892</v>
      </c>
      <c r="J233" s="101" t="s">
        <v>60</v>
      </c>
      <c r="K233" s="101">
        <v>0.18962997337544552</v>
      </c>
      <c r="L233" s="101">
        <v>0.0021910749010115986</v>
      </c>
      <c r="M233" s="101">
        <v>-0.04502172588215075</v>
      </c>
      <c r="N233" s="101">
        <v>-0.00022648439748467714</v>
      </c>
      <c r="O233" s="101">
        <v>0.007593996067398801</v>
      </c>
      <c r="P233" s="101">
        <v>0.0002506436964456283</v>
      </c>
      <c r="Q233" s="101">
        <v>-0.000935405129531816</v>
      </c>
      <c r="R233" s="101">
        <v>-1.8192311157061036E-05</v>
      </c>
      <c r="S233" s="101">
        <v>9.75933679236752E-05</v>
      </c>
      <c r="T233" s="101">
        <v>1.7845772989472926E-05</v>
      </c>
      <c r="U233" s="101">
        <v>-2.076098698562432E-05</v>
      </c>
      <c r="V233" s="101">
        <v>-1.433132318131603E-06</v>
      </c>
      <c r="W233" s="101">
        <v>6.015545105382922E-06</v>
      </c>
      <c r="X233" s="101">
        <v>-12.5</v>
      </c>
    </row>
    <row r="234" spans="1:24" s="101" customFormat="1" ht="12.75" hidden="1">
      <c r="A234" s="101">
        <v>1668</v>
      </c>
      <c r="B234" s="101">
        <v>90.44000244140625</v>
      </c>
      <c r="C234" s="101">
        <v>88.23999786376953</v>
      </c>
      <c r="D234" s="101">
        <v>8.956372261047363</v>
      </c>
      <c r="E234" s="101">
        <v>9.631510734558105</v>
      </c>
      <c r="F234" s="101">
        <v>37.14023613051482</v>
      </c>
      <c r="G234" s="101" t="s">
        <v>58</v>
      </c>
      <c r="H234" s="101">
        <v>-4.377163781390861</v>
      </c>
      <c r="I234" s="101">
        <v>98.56283866001534</v>
      </c>
      <c r="J234" s="101" t="s">
        <v>61</v>
      </c>
      <c r="K234" s="101">
        <v>-0.0492247832806893</v>
      </c>
      <c r="L234" s="101">
        <v>0.40264267298760836</v>
      </c>
      <c r="M234" s="101">
        <v>-0.011142101944180905</v>
      </c>
      <c r="N234" s="101">
        <v>-0.021893919430613633</v>
      </c>
      <c r="O234" s="101">
        <v>-0.002058899063178371</v>
      </c>
      <c r="P234" s="101">
        <v>0.011547976815914036</v>
      </c>
      <c r="Q234" s="101">
        <v>-0.00020562947652364835</v>
      </c>
      <c r="R234" s="101">
        <v>-0.00033651693509484756</v>
      </c>
      <c r="S234" s="101">
        <v>-3.366319389820703E-05</v>
      </c>
      <c r="T234" s="101">
        <v>0.00016902668063494428</v>
      </c>
      <c r="U234" s="101">
        <v>-2.8688079551975786E-06</v>
      </c>
      <c r="V234" s="101">
        <v>-1.242259162719857E-05</v>
      </c>
      <c r="W234" s="101">
        <v>-2.2976873995677147E-06</v>
      </c>
      <c r="X234" s="101">
        <v>-12.5</v>
      </c>
    </row>
    <row r="235" s="101" customFormat="1" ht="12.75" hidden="1">
      <c r="A235" s="101" t="s">
        <v>125</v>
      </c>
    </row>
    <row r="236" spans="1:24" s="101" customFormat="1" ht="12.75" hidden="1">
      <c r="A236" s="101">
        <v>1673</v>
      </c>
      <c r="B236" s="101">
        <v>69.64</v>
      </c>
      <c r="C236" s="101">
        <v>58.84</v>
      </c>
      <c r="D236" s="101">
        <v>9.532546111505052</v>
      </c>
      <c r="E236" s="101">
        <v>10.312992600399477</v>
      </c>
      <c r="F236" s="101">
        <v>35.785435451751944</v>
      </c>
      <c r="G236" s="101" t="s">
        <v>59</v>
      </c>
      <c r="H236" s="101">
        <v>7.009281672582292</v>
      </c>
      <c r="I236" s="101">
        <v>89.14928167258225</v>
      </c>
      <c r="J236" s="101" t="s">
        <v>73</v>
      </c>
      <c r="K236" s="101">
        <v>0.1202069100735756</v>
      </c>
      <c r="M236" s="101" t="s">
        <v>68</v>
      </c>
      <c r="N236" s="101">
        <v>0.08457092875737308</v>
      </c>
      <c r="X236" s="101">
        <v>-12.5</v>
      </c>
    </row>
    <row r="237" spans="1:24" s="101" customFormat="1" ht="12.75" hidden="1">
      <c r="A237" s="101">
        <v>1676</v>
      </c>
      <c r="B237" s="101">
        <v>66.91999816894531</v>
      </c>
      <c r="C237" s="101">
        <v>77.22000122070312</v>
      </c>
      <c r="D237" s="101">
        <v>9.55364990234375</v>
      </c>
      <c r="E237" s="101">
        <v>10.125182151794434</v>
      </c>
      <c r="F237" s="101">
        <v>31.49314535138121</v>
      </c>
      <c r="G237" s="101" t="s">
        <v>56</v>
      </c>
      <c r="H237" s="101">
        <v>-1.146016549020258</v>
      </c>
      <c r="I237" s="101">
        <v>78.27398161992501</v>
      </c>
      <c r="J237" s="101" t="s">
        <v>62</v>
      </c>
      <c r="K237" s="101">
        <v>0.25340555873063453</v>
      </c>
      <c r="L237" s="101">
        <v>0.22812791138472158</v>
      </c>
      <c r="M237" s="101">
        <v>0.059990174149769766</v>
      </c>
      <c r="N237" s="101">
        <v>0.014260288023381038</v>
      </c>
      <c r="O237" s="101">
        <v>0.010177140678094531</v>
      </c>
      <c r="P237" s="101">
        <v>0.0065442468891652355</v>
      </c>
      <c r="Q237" s="101">
        <v>0.0012387910648158044</v>
      </c>
      <c r="R237" s="101">
        <v>0.0002194997323361882</v>
      </c>
      <c r="S237" s="101">
        <v>0.00013352572276366357</v>
      </c>
      <c r="T237" s="101">
        <v>9.630065244682218E-05</v>
      </c>
      <c r="U237" s="101">
        <v>2.710000213382825E-05</v>
      </c>
      <c r="V237" s="101">
        <v>8.14627038212977E-06</v>
      </c>
      <c r="W237" s="101">
        <v>8.326865138939327E-06</v>
      </c>
      <c r="X237" s="101">
        <v>-12.5</v>
      </c>
    </row>
    <row r="238" spans="1:24" s="101" customFormat="1" ht="12.75" hidden="1">
      <c r="A238" s="101">
        <v>1664</v>
      </c>
      <c r="B238" s="101">
        <v>82.23999786376953</v>
      </c>
      <c r="C238" s="101">
        <v>80.33999633789062</v>
      </c>
      <c r="D238" s="101">
        <v>9.456689834594727</v>
      </c>
      <c r="E238" s="101">
        <v>9.817482948303223</v>
      </c>
      <c r="F238" s="101">
        <v>37.96500629743005</v>
      </c>
      <c r="G238" s="101" t="s">
        <v>57</v>
      </c>
      <c r="H238" s="101">
        <v>0.6483120972292102</v>
      </c>
      <c r="I238" s="101">
        <v>95.3883099609987</v>
      </c>
      <c r="J238" s="101" t="s">
        <v>60</v>
      </c>
      <c r="K238" s="101">
        <v>0.24439751915388883</v>
      </c>
      <c r="L238" s="101">
        <v>0.0012414508620584863</v>
      </c>
      <c r="M238" s="101">
        <v>-0.058034145464571994</v>
      </c>
      <c r="N238" s="101">
        <v>-0.0001474427569242737</v>
      </c>
      <c r="O238" s="101">
        <v>0.009785786702169582</v>
      </c>
      <c r="P238" s="101">
        <v>0.00014198919188296568</v>
      </c>
      <c r="Q238" s="101">
        <v>-0.0012062168719580062</v>
      </c>
      <c r="R238" s="101">
        <v>-1.1842486597646258E-05</v>
      </c>
      <c r="S238" s="101">
        <v>0.0001256253264996934</v>
      </c>
      <c r="T238" s="101">
        <v>1.0107933153529135E-05</v>
      </c>
      <c r="U238" s="101">
        <v>-2.6793173001898257E-05</v>
      </c>
      <c r="V238" s="101">
        <v>-9.319298515753657E-07</v>
      </c>
      <c r="W238" s="101">
        <v>7.73677141708345E-06</v>
      </c>
      <c r="X238" s="101">
        <v>-12.5</v>
      </c>
    </row>
    <row r="239" spans="1:24" s="101" customFormat="1" ht="12.75" hidden="1">
      <c r="A239" s="101">
        <v>1668</v>
      </c>
      <c r="B239" s="101">
        <v>91.37999725341797</v>
      </c>
      <c r="C239" s="101">
        <v>78.9800033569336</v>
      </c>
      <c r="D239" s="101">
        <v>9.305225372314453</v>
      </c>
      <c r="E239" s="101">
        <v>10.06447982788086</v>
      </c>
      <c r="F239" s="101">
        <v>39.54635541456414</v>
      </c>
      <c r="G239" s="101" t="s">
        <v>58</v>
      </c>
      <c r="H239" s="101">
        <v>-2.8623096913363906</v>
      </c>
      <c r="I239" s="101">
        <v>101.01768756208153</v>
      </c>
      <c r="J239" s="101" t="s">
        <v>61</v>
      </c>
      <c r="K239" s="101">
        <v>-0.06696439223206313</v>
      </c>
      <c r="L239" s="101">
        <v>0.2281245334296872</v>
      </c>
      <c r="M239" s="101">
        <v>-0.015194043395903627</v>
      </c>
      <c r="N239" s="101">
        <v>-0.014259525768524534</v>
      </c>
      <c r="O239" s="101">
        <v>-0.0027950976729565953</v>
      </c>
      <c r="P239" s="101">
        <v>0.006542706352552993</v>
      </c>
      <c r="Q239" s="101">
        <v>-0.0002822129693534957</v>
      </c>
      <c r="R239" s="101">
        <v>-0.00021918003560279578</v>
      </c>
      <c r="S239" s="101">
        <v>-4.524815997810492E-05</v>
      </c>
      <c r="T239" s="101">
        <v>9.576870756696794E-05</v>
      </c>
      <c r="U239" s="101">
        <v>-4.066447607414375E-06</v>
      </c>
      <c r="V239" s="101">
        <v>-8.09278863498284E-06</v>
      </c>
      <c r="W239" s="101">
        <v>-3.0788067626734185E-06</v>
      </c>
      <c r="X239" s="101">
        <v>-12.5</v>
      </c>
    </row>
    <row r="240" s="101" customFormat="1" ht="12.75" hidden="1">
      <c r="A240" s="101" t="s">
        <v>131</v>
      </c>
    </row>
    <row r="241" spans="1:24" s="101" customFormat="1" ht="12.75" hidden="1">
      <c r="A241" s="101">
        <v>1673</v>
      </c>
      <c r="B241" s="101">
        <v>72.28</v>
      </c>
      <c r="C241" s="101">
        <v>54.88</v>
      </c>
      <c r="D241" s="101">
        <v>9.483420604107204</v>
      </c>
      <c r="E241" s="101">
        <v>10.212921726127478</v>
      </c>
      <c r="F241" s="101">
        <v>38.1815998860687</v>
      </c>
      <c r="G241" s="101" t="s">
        <v>59</v>
      </c>
      <c r="H241" s="101">
        <v>10.842004548586717</v>
      </c>
      <c r="I241" s="101">
        <v>95.62200454858667</v>
      </c>
      <c r="J241" s="101" t="s">
        <v>73</v>
      </c>
      <c r="K241" s="101">
        <v>0.8898170309345854</v>
      </c>
      <c r="M241" s="101" t="s">
        <v>68</v>
      </c>
      <c r="N241" s="101">
        <v>0.5954834661232371</v>
      </c>
      <c r="X241" s="101">
        <v>-12.5</v>
      </c>
    </row>
    <row r="242" spans="1:24" s="101" customFormat="1" ht="12.75" hidden="1">
      <c r="A242" s="101">
        <v>1676</v>
      </c>
      <c r="B242" s="101">
        <v>95.66000366210938</v>
      </c>
      <c r="C242" s="101">
        <v>79.36000061035156</v>
      </c>
      <c r="D242" s="101">
        <v>9.462085723876953</v>
      </c>
      <c r="E242" s="101">
        <v>9.918706893920898</v>
      </c>
      <c r="F242" s="101">
        <v>36.29614049662332</v>
      </c>
      <c r="G242" s="101" t="s">
        <v>56</v>
      </c>
      <c r="H242" s="101">
        <v>-16.965300000270503</v>
      </c>
      <c r="I242" s="101">
        <v>91.19470366183883</v>
      </c>
      <c r="J242" s="101" t="s">
        <v>62</v>
      </c>
      <c r="K242" s="101">
        <v>0.7368443730014307</v>
      </c>
      <c r="L242" s="101">
        <v>0.5602600628990639</v>
      </c>
      <c r="M242" s="101">
        <v>0.17443830715451814</v>
      </c>
      <c r="N242" s="101">
        <v>0.03754672314061159</v>
      </c>
      <c r="O242" s="101">
        <v>0.029592985538281175</v>
      </c>
      <c r="P242" s="101">
        <v>0.016072175166565887</v>
      </c>
      <c r="Q242" s="101">
        <v>0.003602190228166284</v>
      </c>
      <c r="R242" s="101">
        <v>0.000577986907725471</v>
      </c>
      <c r="S242" s="101">
        <v>0.0003882836610387815</v>
      </c>
      <c r="T242" s="101">
        <v>0.00023651784381837585</v>
      </c>
      <c r="U242" s="101">
        <v>7.878665012791156E-05</v>
      </c>
      <c r="V242" s="101">
        <v>2.144762862141531E-05</v>
      </c>
      <c r="W242" s="101">
        <v>2.421427423321528E-05</v>
      </c>
      <c r="X242" s="101">
        <v>-12.5</v>
      </c>
    </row>
    <row r="243" spans="1:24" s="101" customFormat="1" ht="12.75" hidden="1">
      <c r="A243" s="101">
        <v>1664</v>
      </c>
      <c r="B243" s="101">
        <v>88.27999877929688</v>
      </c>
      <c r="C243" s="101">
        <v>91.37999725341797</v>
      </c>
      <c r="D243" s="101">
        <v>9.29609489440918</v>
      </c>
      <c r="E243" s="101">
        <v>9.630826950073242</v>
      </c>
      <c r="F243" s="101">
        <v>38.903065231590965</v>
      </c>
      <c r="G243" s="101" t="s">
        <v>57</v>
      </c>
      <c r="H243" s="101">
        <v>-1.320908526160066</v>
      </c>
      <c r="I243" s="101">
        <v>99.45909025313676</v>
      </c>
      <c r="J243" s="101" t="s">
        <v>60</v>
      </c>
      <c r="K243" s="101">
        <v>0.4700220382336645</v>
      </c>
      <c r="L243" s="101">
        <v>0.00304783881638975</v>
      </c>
      <c r="M243" s="101">
        <v>-0.10973728704213989</v>
      </c>
      <c r="N243" s="101">
        <v>0.00038818812334455747</v>
      </c>
      <c r="O243" s="101">
        <v>0.019121469365155363</v>
      </c>
      <c r="P243" s="101">
        <v>0.0003486591401045964</v>
      </c>
      <c r="Q243" s="101">
        <v>-0.0021918039980520524</v>
      </c>
      <c r="R243" s="101">
        <v>3.1227895931293534E-05</v>
      </c>
      <c r="S243" s="101">
        <v>0.00027031105784702857</v>
      </c>
      <c r="T243" s="101">
        <v>2.482807402943063E-05</v>
      </c>
      <c r="U243" s="101">
        <v>-4.283569766417368E-05</v>
      </c>
      <c r="V243" s="101">
        <v>2.469804377135847E-06</v>
      </c>
      <c r="W243" s="101">
        <v>1.742607793330061E-05</v>
      </c>
      <c r="X243" s="101">
        <v>-12.5</v>
      </c>
    </row>
    <row r="244" spans="1:24" s="101" customFormat="1" ht="12.75" hidden="1">
      <c r="A244" s="101">
        <v>1668</v>
      </c>
      <c r="B244" s="101">
        <v>105.05999755859375</v>
      </c>
      <c r="C244" s="101">
        <v>90.76000213623047</v>
      </c>
      <c r="D244" s="101">
        <v>8.855403900146484</v>
      </c>
      <c r="E244" s="101">
        <v>9.819832801818848</v>
      </c>
      <c r="F244" s="101">
        <v>42.96665978873653</v>
      </c>
      <c r="G244" s="101" t="s">
        <v>58</v>
      </c>
      <c r="H244" s="101">
        <v>-2.1639457045042985</v>
      </c>
      <c r="I244" s="101">
        <v>115.39605185408941</v>
      </c>
      <c r="J244" s="101" t="s">
        <v>61</v>
      </c>
      <c r="K244" s="101">
        <v>0.5674671035386485</v>
      </c>
      <c r="L244" s="101">
        <v>0.560251772650665</v>
      </c>
      <c r="M244" s="101">
        <v>0.13559664758232415</v>
      </c>
      <c r="N244" s="101">
        <v>0.03754471638697823</v>
      </c>
      <c r="O244" s="101">
        <v>0.022585707923072584</v>
      </c>
      <c r="P244" s="101">
        <v>0.01606839293111787</v>
      </c>
      <c r="Q244" s="101">
        <v>0.0028586307341137472</v>
      </c>
      <c r="R244" s="101">
        <v>0.0005771426894778764</v>
      </c>
      <c r="S244" s="101">
        <v>0.0002787402615972435</v>
      </c>
      <c r="T244" s="101">
        <v>0.00023521109069192026</v>
      </c>
      <c r="U244" s="101">
        <v>6.612442244739422E-05</v>
      </c>
      <c r="V244" s="101">
        <v>2.1304948716691007E-05</v>
      </c>
      <c r="W244" s="101">
        <v>1.6812581137466285E-05</v>
      </c>
      <c r="X244" s="101">
        <v>-12.5</v>
      </c>
    </row>
    <row r="245" s="101" customFormat="1" ht="12.75" hidden="1">
      <c r="A245" s="101" t="s">
        <v>137</v>
      </c>
    </row>
    <row r="246" spans="1:24" s="101" customFormat="1" ht="12.75" hidden="1">
      <c r="A246" s="101">
        <v>1673</v>
      </c>
      <c r="B246" s="101">
        <v>70.78</v>
      </c>
      <c r="C246" s="101">
        <v>51.18</v>
      </c>
      <c r="D246" s="101">
        <v>9.254200782811646</v>
      </c>
      <c r="E246" s="101">
        <v>10.13520542499397</v>
      </c>
      <c r="F246" s="101">
        <v>36.30308526337823</v>
      </c>
      <c r="G246" s="101" t="s">
        <v>59</v>
      </c>
      <c r="H246" s="101">
        <v>9.883527080862523</v>
      </c>
      <c r="I246" s="101">
        <v>93.16352708086248</v>
      </c>
      <c r="J246" s="101" t="s">
        <v>73</v>
      </c>
      <c r="K246" s="101">
        <v>0.411345071840563</v>
      </c>
      <c r="M246" s="101" t="s">
        <v>68</v>
      </c>
      <c r="N246" s="101">
        <v>0.24240032308870665</v>
      </c>
      <c r="X246" s="101">
        <v>-12.5</v>
      </c>
    </row>
    <row r="247" spans="1:24" s="101" customFormat="1" ht="12.75" hidden="1">
      <c r="A247" s="101">
        <v>1676</v>
      </c>
      <c r="B247" s="101">
        <v>65.86000061035156</v>
      </c>
      <c r="C247" s="101">
        <v>69.36000061035156</v>
      </c>
      <c r="D247" s="101">
        <v>9.649249076843262</v>
      </c>
      <c r="E247" s="101">
        <v>10.244404792785645</v>
      </c>
      <c r="F247" s="101">
        <v>29.579601002243358</v>
      </c>
      <c r="G247" s="101" t="s">
        <v>56</v>
      </c>
      <c r="H247" s="101">
        <v>-5.573621123405216</v>
      </c>
      <c r="I247" s="101">
        <v>72.7863794869463</v>
      </c>
      <c r="J247" s="101" t="s">
        <v>62</v>
      </c>
      <c r="K247" s="101">
        <v>0.5683173045715812</v>
      </c>
      <c r="L247" s="101">
        <v>0.26371170540737815</v>
      </c>
      <c r="M247" s="101">
        <v>0.13454149476028912</v>
      </c>
      <c r="N247" s="101">
        <v>0.011366207578003733</v>
      </c>
      <c r="O247" s="101">
        <v>0.022824534465020974</v>
      </c>
      <c r="P247" s="101">
        <v>0.00756506163367799</v>
      </c>
      <c r="Q247" s="101">
        <v>0.0027782752244013198</v>
      </c>
      <c r="R247" s="101">
        <v>0.0001749623191591023</v>
      </c>
      <c r="S247" s="101">
        <v>0.0002994568473736307</v>
      </c>
      <c r="T247" s="101">
        <v>0.00011133483994698871</v>
      </c>
      <c r="U247" s="101">
        <v>6.076518896080884E-05</v>
      </c>
      <c r="V247" s="101">
        <v>6.488845404638442E-06</v>
      </c>
      <c r="W247" s="101">
        <v>1.8673064200926722E-05</v>
      </c>
      <c r="X247" s="101">
        <v>-12.5</v>
      </c>
    </row>
    <row r="248" spans="1:24" s="101" customFormat="1" ht="12.75" hidden="1">
      <c r="A248" s="101">
        <v>1664</v>
      </c>
      <c r="B248" s="101">
        <v>89.12000274658203</v>
      </c>
      <c r="C248" s="101">
        <v>83.81999969482422</v>
      </c>
      <c r="D248" s="101">
        <v>9.135966300964355</v>
      </c>
      <c r="E248" s="101">
        <v>9.657381057739258</v>
      </c>
      <c r="F248" s="101">
        <v>37.29593983491688</v>
      </c>
      <c r="G248" s="101" t="s">
        <v>57</v>
      </c>
      <c r="H248" s="101">
        <v>-4.595008512735104</v>
      </c>
      <c r="I248" s="101">
        <v>97.02499423384688</v>
      </c>
      <c r="J248" s="101" t="s">
        <v>60</v>
      </c>
      <c r="K248" s="101">
        <v>0.5573119687165101</v>
      </c>
      <c r="L248" s="101">
        <v>0.0014347833443849867</v>
      </c>
      <c r="M248" s="101">
        <v>-0.13162801834185203</v>
      </c>
      <c r="N248" s="101">
        <v>0.00011765825829970635</v>
      </c>
      <c r="O248" s="101">
        <v>0.022429450690281266</v>
      </c>
      <c r="P248" s="101">
        <v>0.00016407328259463613</v>
      </c>
      <c r="Q248" s="101">
        <v>-0.0027020799517611803</v>
      </c>
      <c r="R248" s="101">
        <v>9.473878802463321E-06</v>
      </c>
      <c r="S248" s="101">
        <v>0.00029734584199702475</v>
      </c>
      <c r="T248" s="101">
        <v>1.167933259510051E-05</v>
      </c>
      <c r="U248" s="101">
        <v>-5.7793207051375415E-05</v>
      </c>
      <c r="V248" s="101">
        <v>7.53075585339697E-07</v>
      </c>
      <c r="W248" s="101">
        <v>1.860468436937996E-05</v>
      </c>
      <c r="X248" s="101">
        <v>-12.5</v>
      </c>
    </row>
    <row r="249" spans="1:24" s="101" customFormat="1" ht="12.75" hidden="1">
      <c r="A249" s="101">
        <v>1668</v>
      </c>
      <c r="B249" s="101">
        <v>95.91999816894531</v>
      </c>
      <c r="C249" s="101">
        <v>84.81999969482422</v>
      </c>
      <c r="D249" s="101">
        <v>9.03641414642334</v>
      </c>
      <c r="E249" s="101">
        <v>9.86617660522461</v>
      </c>
      <c r="F249" s="101">
        <v>40.213027708826104</v>
      </c>
      <c r="G249" s="101" t="s">
        <v>58</v>
      </c>
      <c r="H249" s="101">
        <v>-2.6234633773010625</v>
      </c>
      <c r="I249" s="101">
        <v>105.7965347916442</v>
      </c>
      <c r="J249" s="101" t="s">
        <v>61</v>
      </c>
      <c r="K249" s="101">
        <v>0.11130107007946986</v>
      </c>
      <c r="L249" s="101">
        <v>0.2637078022463925</v>
      </c>
      <c r="M249" s="101">
        <v>0.02784741639236878</v>
      </c>
      <c r="N249" s="101">
        <v>0.01136559858698711</v>
      </c>
      <c r="O249" s="101">
        <v>0.004228370286194382</v>
      </c>
      <c r="P249" s="101">
        <v>0.007563282189584448</v>
      </c>
      <c r="Q249" s="101">
        <v>0.0006462021021418153</v>
      </c>
      <c r="R249" s="101">
        <v>0.00017470563455701082</v>
      </c>
      <c r="S249" s="101">
        <v>3.549441767425324E-05</v>
      </c>
      <c r="T249" s="101">
        <v>0.00011072054812072877</v>
      </c>
      <c r="U249" s="101">
        <v>1.877107903557106E-05</v>
      </c>
      <c r="V249" s="101">
        <v>6.444997428088137E-06</v>
      </c>
      <c r="W249" s="101">
        <v>1.5965732578495082E-06</v>
      </c>
      <c r="X249" s="101">
        <v>-12.5</v>
      </c>
    </row>
    <row r="250" s="101" customFormat="1" ht="12.75" hidden="1">
      <c r="A250" s="101" t="s">
        <v>143</v>
      </c>
    </row>
    <row r="251" spans="1:24" s="101" customFormat="1" ht="12.75" hidden="1">
      <c r="A251" s="101">
        <v>1673</v>
      </c>
      <c r="B251" s="101">
        <v>79.26</v>
      </c>
      <c r="C251" s="101">
        <v>62.86</v>
      </c>
      <c r="D251" s="101">
        <v>9.188482615074554</v>
      </c>
      <c r="E251" s="101">
        <v>9.929437420047497</v>
      </c>
      <c r="F251" s="101">
        <v>39.11614709788461</v>
      </c>
      <c r="G251" s="101" t="s">
        <v>59</v>
      </c>
      <c r="H251" s="101">
        <v>9.376663770588225</v>
      </c>
      <c r="I251" s="101">
        <v>101.13666377058819</v>
      </c>
      <c r="J251" s="101" t="s">
        <v>73</v>
      </c>
      <c r="K251" s="101">
        <v>0.4723740266635832</v>
      </c>
      <c r="M251" s="101" t="s">
        <v>68</v>
      </c>
      <c r="N251" s="101">
        <v>0.29706771675907223</v>
      </c>
      <c r="X251" s="101">
        <v>-12.5</v>
      </c>
    </row>
    <row r="252" spans="1:24" s="101" customFormat="1" ht="12.75" hidden="1">
      <c r="A252" s="101">
        <v>1676</v>
      </c>
      <c r="B252" s="101">
        <v>88.63999938964844</v>
      </c>
      <c r="C252" s="101">
        <v>90.63999938964844</v>
      </c>
      <c r="D252" s="101">
        <v>9.289097785949707</v>
      </c>
      <c r="E252" s="101">
        <v>9.822694778442383</v>
      </c>
      <c r="F252" s="101">
        <v>35.66010098963282</v>
      </c>
      <c r="G252" s="101" t="s">
        <v>56</v>
      </c>
      <c r="H252" s="101">
        <v>-9.901775603867462</v>
      </c>
      <c r="I252" s="101">
        <v>91.23822378578093</v>
      </c>
      <c r="J252" s="101" t="s">
        <v>62</v>
      </c>
      <c r="K252" s="101">
        <v>0.5744510029551352</v>
      </c>
      <c r="L252" s="101">
        <v>0.35039282036000674</v>
      </c>
      <c r="M252" s="101">
        <v>0.1359937451224282</v>
      </c>
      <c r="N252" s="101">
        <v>0.021661619497237033</v>
      </c>
      <c r="O252" s="101">
        <v>0.02307090551374471</v>
      </c>
      <c r="P252" s="101">
        <v>0.010051702469292868</v>
      </c>
      <c r="Q252" s="101">
        <v>0.002808282823646271</v>
      </c>
      <c r="R252" s="101">
        <v>0.00033345064564697555</v>
      </c>
      <c r="S252" s="101">
        <v>0.0003026985834778427</v>
      </c>
      <c r="T252" s="101">
        <v>0.00014792555302279583</v>
      </c>
      <c r="U252" s="101">
        <v>6.142186587341292E-05</v>
      </c>
      <c r="V252" s="101">
        <v>1.2371440806919535E-05</v>
      </c>
      <c r="W252" s="101">
        <v>1.8876166729310635E-05</v>
      </c>
      <c r="X252" s="101">
        <v>-12.5</v>
      </c>
    </row>
    <row r="253" spans="1:24" s="101" customFormat="1" ht="12.75" hidden="1">
      <c r="A253" s="101">
        <v>1664</v>
      </c>
      <c r="B253" s="101">
        <v>106.76000213623047</v>
      </c>
      <c r="C253" s="101">
        <v>90.16000366210938</v>
      </c>
      <c r="D253" s="101">
        <v>9.00438404083252</v>
      </c>
      <c r="E253" s="101">
        <v>9.684226036071777</v>
      </c>
      <c r="F253" s="101">
        <v>43.9418692072441</v>
      </c>
      <c r="G253" s="101" t="s">
        <v>57</v>
      </c>
      <c r="H253" s="101">
        <v>-3.1891183978098194</v>
      </c>
      <c r="I253" s="101">
        <v>116.0708837384206</v>
      </c>
      <c r="J253" s="101" t="s">
        <v>60</v>
      </c>
      <c r="K253" s="101">
        <v>0.4845104563384986</v>
      </c>
      <c r="L253" s="101">
        <v>0.0019062211596471504</v>
      </c>
      <c r="M253" s="101">
        <v>-0.11386347306099229</v>
      </c>
      <c r="N253" s="101">
        <v>0.00022403506668563047</v>
      </c>
      <c r="O253" s="101">
        <v>0.01959123801809343</v>
      </c>
      <c r="P253" s="101">
        <v>0.0002180300651450144</v>
      </c>
      <c r="Q253" s="101">
        <v>-0.0023101647649730562</v>
      </c>
      <c r="R253" s="101">
        <v>1.80264486858135E-05</v>
      </c>
      <c r="S253" s="101">
        <v>0.000267242771686839</v>
      </c>
      <c r="T253" s="101">
        <v>1.5523708555509886E-05</v>
      </c>
      <c r="U253" s="101">
        <v>-4.7601381888118954E-05</v>
      </c>
      <c r="V253" s="101">
        <v>1.4276348130757665E-06</v>
      </c>
      <c r="W253" s="101">
        <v>1.695039486914763E-05</v>
      </c>
      <c r="X253" s="101">
        <v>-12.5</v>
      </c>
    </row>
    <row r="254" spans="1:24" s="101" customFormat="1" ht="12.75" hidden="1">
      <c r="A254" s="101">
        <v>1668</v>
      </c>
      <c r="B254" s="101">
        <v>105.26000213623047</v>
      </c>
      <c r="C254" s="101">
        <v>96.95999908447266</v>
      </c>
      <c r="D254" s="101">
        <v>8.733960151672363</v>
      </c>
      <c r="E254" s="101">
        <v>9.292104721069336</v>
      </c>
      <c r="F254" s="101">
        <v>42.57353026852127</v>
      </c>
      <c r="G254" s="101" t="s">
        <v>58</v>
      </c>
      <c r="H254" s="101">
        <v>-1.8289328387389343</v>
      </c>
      <c r="I254" s="101">
        <v>115.93106929749149</v>
      </c>
      <c r="J254" s="101" t="s">
        <v>61</v>
      </c>
      <c r="K254" s="101">
        <v>0.3086155739667402</v>
      </c>
      <c r="L254" s="101">
        <v>0.3503876351710067</v>
      </c>
      <c r="M254" s="101">
        <v>0.07435999068660946</v>
      </c>
      <c r="N254" s="101">
        <v>0.02166046092612008</v>
      </c>
      <c r="O254" s="101">
        <v>0.012184008952005354</v>
      </c>
      <c r="P254" s="101">
        <v>0.010049337561346081</v>
      </c>
      <c r="Q254" s="101">
        <v>0.0015967439294588398</v>
      </c>
      <c r="R254" s="101">
        <v>0.0003329630313265462</v>
      </c>
      <c r="S254" s="101">
        <v>0.00014215390751093883</v>
      </c>
      <c r="T254" s="101">
        <v>0.00014710874790366333</v>
      </c>
      <c r="U254" s="101">
        <v>3.881692993672976E-05</v>
      </c>
      <c r="V254" s="101">
        <v>1.2288791904805287E-05</v>
      </c>
      <c r="W254" s="101">
        <v>8.306249705655828E-06</v>
      </c>
      <c r="X254" s="101">
        <v>-12.5</v>
      </c>
    </row>
    <row r="255" s="101" customFormat="1" ht="12.75" hidden="1">
      <c r="A255" s="101" t="s">
        <v>149</v>
      </c>
    </row>
    <row r="256" spans="1:24" s="101" customFormat="1" ht="12.75" hidden="1">
      <c r="A256" s="101">
        <v>1673</v>
      </c>
      <c r="B256" s="101">
        <v>78.12</v>
      </c>
      <c r="C256" s="101">
        <v>60.02</v>
      </c>
      <c r="D256" s="101">
        <v>9.33172688043865</v>
      </c>
      <c r="E256" s="101">
        <v>10.065439464785946</v>
      </c>
      <c r="F256" s="101">
        <v>39.14920611637572</v>
      </c>
      <c r="G256" s="101" t="s">
        <v>59</v>
      </c>
      <c r="H256" s="101">
        <v>9.043572489986817</v>
      </c>
      <c r="I256" s="101">
        <v>99.66357248998678</v>
      </c>
      <c r="J256" s="101" t="s">
        <v>73</v>
      </c>
      <c r="K256" s="101">
        <v>0.39337104648877447</v>
      </c>
      <c r="M256" s="101" t="s">
        <v>68</v>
      </c>
      <c r="N256" s="101">
        <v>0.21883116295954846</v>
      </c>
      <c r="X256" s="101">
        <v>-12.5</v>
      </c>
    </row>
    <row r="257" spans="1:24" s="101" customFormat="1" ht="12.75" hidden="1">
      <c r="A257" s="101">
        <v>1676</v>
      </c>
      <c r="B257" s="101">
        <v>79.05999755859375</v>
      </c>
      <c r="C257" s="101">
        <v>90.76000213623047</v>
      </c>
      <c r="D257" s="101">
        <v>9.163935661315918</v>
      </c>
      <c r="E257" s="101">
        <v>9.557426452636719</v>
      </c>
      <c r="F257" s="101">
        <v>33.14198007877133</v>
      </c>
      <c r="G257" s="101" t="s">
        <v>56</v>
      </c>
      <c r="H257" s="101">
        <v>-5.641017082447517</v>
      </c>
      <c r="I257" s="101">
        <v>85.91898047614619</v>
      </c>
      <c r="J257" s="101" t="s">
        <v>62</v>
      </c>
      <c r="K257" s="101">
        <v>0.5809610505652036</v>
      </c>
      <c r="L257" s="101">
        <v>0.1905682701729518</v>
      </c>
      <c r="M257" s="101">
        <v>0.13753482243279744</v>
      </c>
      <c r="N257" s="101">
        <v>0.00638327137742138</v>
      </c>
      <c r="O257" s="101">
        <v>0.023332355666227936</v>
      </c>
      <c r="P257" s="101">
        <v>0.005466814649549504</v>
      </c>
      <c r="Q257" s="101">
        <v>0.0028400923003964627</v>
      </c>
      <c r="R257" s="101">
        <v>9.826289394568323E-05</v>
      </c>
      <c r="S257" s="101">
        <v>0.0003061209448489634</v>
      </c>
      <c r="T257" s="101">
        <v>8.046023414693314E-05</v>
      </c>
      <c r="U257" s="101">
        <v>6.211608233629978E-05</v>
      </c>
      <c r="V257" s="101">
        <v>3.6416372734403614E-06</v>
      </c>
      <c r="W257" s="101">
        <v>1.9088448692623764E-05</v>
      </c>
      <c r="X257" s="101">
        <v>-12.5</v>
      </c>
    </row>
    <row r="258" spans="1:24" s="101" customFormat="1" ht="12.75" hidden="1">
      <c r="A258" s="101">
        <v>1664</v>
      </c>
      <c r="B258" s="101">
        <v>108.19999694824219</v>
      </c>
      <c r="C258" s="101">
        <v>89.9000015258789</v>
      </c>
      <c r="D258" s="101">
        <v>8.947433471679688</v>
      </c>
      <c r="E258" s="101">
        <v>9.709482192993164</v>
      </c>
      <c r="F258" s="101">
        <v>43.52642742330839</v>
      </c>
      <c r="G258" s="101" t="s">
        <v>57</v>
      </c>
      <c r="H258" s="101">
        <v>-4.987674401170407</v>
      </c>
      <c r="I258" s="101">
        <v>115.71232254707174</v>
      </c>
      <c r="J258" s="101" t="s">
        <v>60</v>
      </c>
      <c r="K258" s="101">
        <v>0.5405038878964052</v>
      </c>
      <c r="L258" s="101">
        <v>0.0010368281515118554</v>
      </c>
      <c r="M258" s="101">
        <v>-0.12737553832874593</v>
      </c>
      <c r="N258" s="101">
        <v>6.61275496245294E-05</v>
      </c>
      <c r="O258" s="101">
        <v>0.021798520887631855</v>
      </c>
      <c r="P258" s="101">
        <v>0.00011853807171267473</v>
      </c>
      <c r="Q258" s="101">
        <v>-0.0026012744438491725</v>
      </c>
      <c r="R258" s="101">
        <v>5.328739828071687E-06</v>
      </c>
      <c r="S258" s="101">
        <v>0.00029271112535261893</v>
      </c>
      <c r="T258" s="101">
        <v>8.43676936858282E-06</v>
      </c>
      <c r="U258" s="101">
        <v>-5.473806221561822E-05</v>
      </c>
      <c r="V258" s="101">
        <v>4.258686755149206E-07</v>
      </c>
      <c r="W258" s="101">
        <v>1.8427680377132606E-05</v>
      </c>
      <c r="X258" s="101">
        <v>-12.5</v>
      </c>
    </row>
    <row r="259" spans="1:24" s="101" customFormat="1" ht="12.75" hidden="1">
      <c r="A259" s="101">
        <v>1668</v>
      </c>
      <c r="B259" s="101">
        <v>102.9800033569336</v>
      </c>
      <c r="C259" s="101">
        <v>94.87999725341797</v>
      </c>
      <c r="D259" s="101">
        <v>8.6221342086792</v>
      </c>
      <c r="E259" s="101">
        <v>9.464340209960938</v>
      </c>
      <c r="F259" s="101">
        <v>41.851408761013566</v>
      </c>
      <c r="G259" s="101" t="s">
        <v>58</v>
      </c>
      <c r="H259" s="101">
        <v>-0.04831431454701196</v>
      </c>
      <c r="I259" s="101">
        <v>115.43168904238654</v>
      </c>
      <c r="J259" s="101" t="s">
        <v>61</v>
      </c>
      <c r="K259" s="101">
        <v>0.21300537421082893</v>
      </c>
      <c r="L259" s="101">
        <v>0.19056544960746527</v>
      </c>
      <c r="M259" s="101">
        <v>0.05187773720087741</v>
      </c>
      <c r="N259" s="101">
        <v>0.006382928843797939</v>
      </c>
      <c r="O259" s="101">
        <v>0.008320054569943433</v>
      </c>
      <c r="P259" s="101">
        <v>0.005465529355705969</v>
      </c>
      <c r="Q259" s="101">
        <v>0.0011399541844076238</v>
      </c>
      <c r="R259" s="101">
        <v>9.811830032376892E-05</v>
      </c>
      <c r="S259" s="101">
        <v>8.961155042752864E-05</v>
      </c>
      <c r="T259" s="101">
        <v>8.001668701965014E-05</v>
      </c>
      <c r="U259" s="101">
        <v>2.936242887925114E-05</v>
      </c>
      <c r="V259" s="101">
        <v>3.6166500940131485E-06</v>
      </c>
      <c r="W259" s="101">
        <v>4.978902430171915E-06</v>
      </c>
      <c r="X259" s="101">
        <v>-12.5</v>
      </c>
    </row>
    <row r="260" spans="1:14" s="101" customFormat="1" ht="12.75">
      <c r="A260" s="101" t="s">
        <v>155</v>
      </c>
      <c r="E260" s="99" t="s">
        <v>104</v>
      </c>
      <c r="F260" s="102">
        <f>MIN(F231:F259)</f>
        <v>29.579601002243358</v>
      </c>
      <c r="G260" s="102"/>
      <c r="H260" s="102"/>
      <c r="I260" s="115"/>
      <c r="J260" s="115" t="s">
        <v>156</v>
      </c>
      <c r="K260" s="102">
        <f>AVERAGE(K258,K253,K248,K243,K238,K233)</f>
        <v>0.41439597395240213</v>
      </c>
      <c r="L260" s="102">
        <f>AVERAGE(L258,L253,L248,L243,L238,L233)</f>
        <v>0.0018096995391673045</v>
      </c>
      <c r="M260" s="115" t="s">
        <v>106</v>
      </c>
      <c r="N260" s="102" t="e">
        <f>Mittelwert(K256,K251,K246,K241,K236,K231)</f>
        <v>#NAME?</v>
      </c>
    </row>
    <row r="261" spans="5:14" s="101" customFormat="1" ht="12.75">
      <c r="E261" s="99" t="s">
        <v>105</v>
      </c>
      <c r="F261" s="102">
        <f>MAX(F231:F259)</f>
        <v>43.9418692072441</v>
      </c>
      <c r="G261" s="102"/>
      <c r="H261" s="102"/>
      <c r="I261" s="115"/>
      <c r="J261" s="115" t="s">
        <v>157</v>
      </c>
      <c r="K261" s="102">
        <f>AVERAGE(K259,K254,K249,K244,K239,K234)</f>
        <v>0.18069999104715584</v>
      </c>
      <c r="L261" s="102">
        <f>AVERAGE(L259,L254,L249,L244,L239,L234)</f>
        <v>0.3326133110154708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110</v>
      </c>
      <c r="K262" s="102">
        <f>ABS(K260/$G$33)</f>
        <v>0.25899748372025133</v>
      </c>
      <c r="L262" s="102">
        <f>ABS(L260/$H$33)</f>
        <v>0.0050269431643536235</v>
      </c>
      <c r="M262" s="115" t="s">
        <v>109</v>
      </c>
      <c r="N262" s="102">
        <f>K262+L262+L263+K263</f>
        <v>0.5745781957278855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0.10267044945861127</v>
      </c>
      <c r="L263" s="102">
        <f>ABS(L261/$H$34)</f>
        <v>0.20788331938466925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D13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2005-01-05T12:01:00Z</cp:lastPrinted>
  <dcterms:created xsi:type="dcterms:W3CDTF">2003-07-09T12:58:06Z</dcterms:created>
  <dcterms:modified xsi:type="dcterms:W3CDTF">2005-01-13T06:42:55Z</dcterms:modified>
  <cp:category/>
  <cp:version/>
  <cp:contentType/>
  <cp:contentStatus/>
</cp:coreProperties>
</file>