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15" windowWidth="3840" windowHeight="454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<sst xmlns="http://schemas.openxmlformats.org/spreadsheetml/2006/main" count="711" uniqueCount="166">
  <si>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</si>
  <si>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</si>
  <si>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</si>
  <si>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</si>
  <si>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</si>
  <si>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</si>
  <si>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</si>
  <si>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</si>
  <si>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</si>
  <si>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</si>
  <si>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</si>
  <si>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</si>
  <si>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</si>
  <si>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</si>
  <si>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</si>
  <si>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</si>
  <si>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</si>
  <si>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</si>
  <si>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</si>
  <si>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</si>
  <si>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</si>
  <si>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</si>
  <si>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</si>
  <si>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</si>
  <si>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</si>
  <si>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</si>
  <si>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</si>
  <si>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</si>
  <si>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</si>
  <si>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</si>
  <si>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</si>
  <si>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</si>
  <si>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</si>
  <si>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</si>
  <si>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</si>
  <si>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</si>
  <si>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</si>
  <si>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</si>
  <si>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</si>
  <si>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</si>
  <si>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</si>
  <si>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</si>
  <si>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</si>
  <si>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</si>
  <si>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</si>
  <si>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</si>
  <si>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</si>
  <si>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</si>
  <si>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</si>
  <si>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</si>
  <si>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</si>
  <si>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</si>
  <si>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</si>
  <si>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</si>
  <si>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</si>
  <si>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</si>
  <si>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</si>
  <si>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</si>
  <si>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</si>
  <si>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</si>
  <si>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</si>
  <si>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</si>
  <si>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</si>
  <si>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</si>
  <si>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</si>
  <si>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</si>
  <si>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</si>
  <si>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</si>
  <si>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</si>
  <si>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</si>
  <si>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</si>
  <si>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</si>
  <si>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</si>
  <si>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</si>
  <si>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</si>
  <si>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</si>
  <si>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</si>
  <si>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</si>
  <si>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</si>
  <si>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</si>
  <si>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</si>
  <si>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</si>
  <si>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</si>
  <si>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</si>
  <si>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</si>
  <si>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</si>
  <si>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</si>
  <si>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</si>
  <si>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</si>
  <si>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</si>
  <si>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</si>
  <si>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</si>
  <si>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</si>
  <si>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</si>
  <si>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</si>
  <si>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</si>
  <si>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</si>
  <si>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</si>
  <si>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</si>
  <si>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</si>
  <si>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</si>
  <si>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</si>
  <si>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</si>
  <si>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</si>
  <si>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</si>
  <si>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</si>
  <si>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</si>
  <si>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</si>
  <si>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</si>
  <si>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</si>
  <si>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</si>
  <si>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</si>
  <si>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</si>
  <si>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</si>
  <si>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</si>
  <si>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</si>
  <si>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</si>
  <si>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</si>
  <si>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</si>
  <si>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</si>
  <si>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</si>
  <si>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</si>
  <si>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</si>
  <si>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</si>
  <si>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</si>
  <si>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</si>
  <si>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</si>
  <si>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</si>
  <si>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</si>
  <si>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</si>
  <si>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</si>
  <si>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</si>
  <si>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</si>
  <si>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</si>
  <si>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</si>
  <si>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</si>
  <si>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</si>
  <si>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</si>
  <si>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</si>
  <si>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</si>
  <si>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</si>
  <si>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</si>
  <si>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</si>
  <si>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</si>
  <si>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</si>
  <si>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</si>
  <si>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</si>
  <si>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</si>
  <si>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</si>
  <si>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</si>
  <si>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</si>
  <si>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</si>
  <si>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</si>
  <si>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</si>
  <si>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</si>
  <si>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</si>
  <si>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</si>
  <si>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</si>
  <si>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</si>
  <si>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</si>
  <si>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</si>
  <si>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</si>
  <si>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made with heads -1 mm</t>
  </si>
  <si>
    <t>Cas 2</t>
  </si>
  <si>
    <t>AP 489</t>
  </si>
  <si>
    <t>4E14469A-2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</si>
</sst>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7" y="185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50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141.1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142.4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138.0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131.2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137.5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133.3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147.9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128.1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7.434776044001538</v>
      </c>
      <c r="C41" s="2">
        <f aca="true" t="shared" si="0" ref="C41:C55">($B$41*H41+$B$42*J41+$B$43*L41+$B$44*N41+$B$45*P41+$B$46*R41+$B$47*T41+$B$48*V41)/100</f>
        <v>-9.561666938785646E-09</v>
      </c>
      <c r="D41" s="2">
        <f aca="true" t="shared" si="1" ref="D41:D55">($B$41*I41+$B$42*K41+$B$43*M41+$B$44*O41+$B$45*Q41+$B$46*S41+$B$47*U41+$B$48*W41)/100</f>
        <v>-3.51680593777179E-08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0.6258711356935152</v>
      </c>
      <c r="C42" s="2">
        <f t="shared" si="0"/>
        <v>-4.70472850445525E-11</v>
      </c>
      <c r="D42" s="2">
        <f t="shared" si="1"/>
        <v>-1.753578402641403E-08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-3.5846188902174987</v>
      </c>
      <c r="C43" s="2">
        <f t="shared" si="0"/>
        <v>0.11295649542039216</v>
      </c>
      <c r="D43" s="2">
        <f t="shared" si="1"/>
        <v>-0.4242730738380213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3.6055870007821227</v>
      </c>
      <c r="C44" s="2">
        <f t="shared" si="0"/>
        <v>4.1069065788031845E-05</v>
      </c>
      <c r="D44" s="2">
        <f t="shared" si="1"/>
        <v>0.007455961254577157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7.434776044001538</v>
      </c>
      <c r="C45" s="2">
        <f t="shared" si="0"/>
        <v>-0.02788066454165471</v>
      </c>
      <c r="D45" s="2">
        <f t="shared" si="1"/>
        <v>-0.10013038455580807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0.6258711356935152</v>
      </c>
      <c r="C46" s="2">
        <f t="shared" si="0"/>
        <v>-0.0003264799695398065</v>
      </c>
      <c r="D46" s="2">
        <f t="shared" si="1"/>
        <v>-0.03157930228168075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-3.5846188902174987</v>
      </c>
      <c r="C47" s="2">
        <f t="shared" si="0"/>
        <v>0.004352473735139087</v>
      </c>
      <c r="D47" s="2">
        <f t="shared" si="1"/>
        <v>-0.017087571181806763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3.6055870007821227</v>
      </c>
      <c r="C48" s="2">
        <f t="shared" si="0"/>
        <v>4.6621600621598124E-06</v>
      </c>
      <c r="D48" s="2">
        <f t="shared" si="1"/>
        <v>0.0002137665010528358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-0.0006297921480688757</v>
      </c>
      <c r="D49" s="2">
        <f t="shared" si="1"/>
        <v>-0.0020519142684288826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-2.6242627987590705E-05</v>
      </c>
      <c r="D50" s="2">
        <f t="shared" si="1"/>
        <v>-0.0004854265284810335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4.184041017750086E-05</v>
      </c>
      <c r="D51" s="2">
        <f t="shared" si="1"/>
        <v>-0.00022753770194734214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3.277680465017283E-07</v>
      </c>
      <c r="D52" s="2">
        <f t="shared" si="1"/>
        <v>3.1249237448586696E-06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-1.729215381695412E-05</v>
      </c>
      <c r="D53" s="2">
        <f t="shared" si="1"/>
        <v>-4.365048659046422E-05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-2.070126594536872E-06</v>
      </c>
      <c r="D54" s="2">
        <f t="shared" si="1"/>
        <v>-1.7921564318767822E-05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2.136336044733116E-06</v>
      </c>
      <c r="D55" s="2">
        <f t="shared" si="1"/>
        <v>-1.4266271828493832E-05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161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L7" sqref="L7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2061</v>
      </c>
      <c r="B3" s="31">
        <v>138.07333333333335</v>
      </c>
      <c r="C3" s="31">
        <v>141.17333333333335</v>
      </c>
      <c r="D3" s="31">
        <v>9.034308645993246</v>
      </c>
      <c r="E3" s="31">
        <v>9.135985343398003</v>
      </c>
      <c r="F3" s="32" t="s">
        <v>69</v>
      </c>
      <c r="H3" s="34">
        <v>0.0625</v>
      </c>
      <c r="I3" s="33" t="s">
        <v>162</v>
      </c>
    </row>
    <row r="4" spans="1:9" ht="16.5" customHeight="1">
      <c r="A4" s="35">
        <v>2062</v>
      </c>
      <c r="B4" s="36">
        <v>128.18</v>
      </c>
      <c r="C4" s="36">
        <v>131.29666666666668</v>
      </c>
      <c r="D4" s="36">
        <v>8.879488601010584</v>
      </c>
      <c r="E4" s="36">
        <v>9.429866744554714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2063</v>
      </c>
      <c r="B5" s="41">
        <v>133.35666666666665</v>
      </c>
      <c r="C5" s="41">
        <v>137.54</v>
      </c>
      <c r="D5" s="41">
        <v>8.960905276436202</v>
      </c>
      <c r="E5" s="41">
        <v>9.260829237711848</v>
      </c>
      <c r="F5" s="37" t="s">
        <v>71</v>
      </c>
      <c r="I5" s="42">
        <v>2683</v>
      </c>
    </row>
    <row r="6" spans="1:6" s="33" customFormat="1" ht="13.5" thickBot="1">
      <c r="A6" s="43">
        <v>2064</v>
      </c>
      <c r="B6" s="44">
        <v>147.99333333333334</v>
      </c>
      <c r="C6" s="44">
        <v>142.47666666666666</v>
      </c>
      <c r="D6" s="44">
        <v>8.869271850544047</v>
      </c>
      <c r="E6" s="44">
        <v>9.391467368760244</v>
      </c>
      <c r="F6" s="45" t="s">
        <v>72</v>
      </c>
    </row>
    <row r="7" spans="1:6" s="33" customFormat="1" ht="12.75">
      <c r="A7" s="46" t="s">
        <v>163</v>
      </c>
      <c r="B7" s="46"/>
      <c r="C7" s="46"/>
      <c r="D7" s="46"/>
      <c r="E7" s="46"/>
      <c r="F7" s="46"/>
    </row>
    <row r="8" ht="12.75"/>
    <row r="9" spans="1:3" ht="24" customHeight="1">
      <c r="A9" s="119" t="s">
        <v>115</v>
      </c>
      <c r="B9" s="120"/>
      <c r="C9" s="47" t="s">
        <v>160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 t="s">
        <v>165</v>
      </c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1" t="s">
        <v>164</v>
      </c>
      <c r="B13" s="121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>
        <v>3545</v>
      </c>
      <c r="K15" s="42">
        <v>2669</v>
      </c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7.434776044001538</v>
      </c>
      <c r="C19" s="62">
        <v>68.11477604400154</v>
      </c>
      <c r="D19" s="63">
        <v>25.406191898200404</v>
      </c>
      <c r="K19" s="64" t="s">
        <v>93</v>
      </c>
    </row>
    <row r="20" spans="1:11" ht="12.75">
      <c r="A20" s="61" t="s">
        <v>57</v>
      </c>
      <c r="B20" s="62">
        <v>0.6258711356935152</v>
      </c>
      <c r="C20" s="62">
        <v>66.48253780236017</v>
      </c>
      <c r="D20" s="63">
        <v>25.019310412414068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-3.5846188902174987</v>
      </c>
      <c r="C21" s="62">
        <v>76.90871444311584</v>
      </c>
      <c r="D21" s="63">
        <v>28.62941689476358</v>
      </c>
      <c r="F21" s="39" t="s">
        <v>96</v>
      </c>
    </row>
    <row r="22" spans="1:11" ht="16.5" thickBot="1">
      <c r="A22" s="67" t="s">
        <v>59</v>
      </c>
      <c r="B22" s="68">
        <v>3.6055870007821227</v>
      </c>
      <c r="C22" s="68">
        <v>74.17892033411547</v>
      </c>
      <c r="D22" s="69">
        <v>28.138780559891217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21.938348059999516</v>
      </c>
      <c r="I23" s="42">
        <v>3558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0.11295649542039216</v>
      </c>
      <c r="C27" s="78">
        <v>4.1069065788031845E-05</v>
      </c>
      <c r="D27" s="78">
        <v>-0.02788066454165471</v>
      </c>
      <c r="E27" s="78">
        <v>-0.0003264799695398065</v>
      </c>
      <c r="F27" s="78">
        <v>0.004352473735139087</v>
      </c>
      <c r="G27" s="78">
        <v>4.6621600621598124E-06</v>
      </c>
      <c r="H27" s="78">
        <v>-0.0006297921480688757</v>
      </c>
      <c r="I27" s="79">
        <v>-2.6242627987590705E-05</v>
      </c>
    </row>
    <row r="28" spans="1:9" ht="13.5" thickBot="1">
      <c r="A28" s="80" t="s">
        <v>61</v>
      </c>
      <c r="B28" s="81">
        <v>-0.4242730738380213</v>
      </c>
      <c r="C28" s="81">
        <v>0.007455961254577157</v>
      </c>
      <c r="D28" s="81">
        <v>-0.10013038455580807</v>
      </c>
      <c r="E28" s="81">
        <v>-0.03157930228168075</v>
      </c>
      <c r="F28" s="81">
        <v>-0.017087571181806763</v>
      </c>
      <c r="G28" s="81">
        <v>0.0002137665010528358</v>
      </c>
      <c r="H28" s="81">
        <v>-0.0020519142684288826</v>
      </c>
      <c r="I28" s="82">
        <v>-0.0004854265284810335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158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159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2061</v>
      </c>
      <c r="B39" s="89">
        <v>138.07333333333335</v>
      </c>
      <c r="C39" s="89">
        <v>141.17333333333335</v>
      </c>
      <c r="D39" s="89">
        <v>9.034308645993246</v>
      </c>
      <c r="E39" s="89">
        <v>9.135985343398003</v>
      </c>
      <c r="F39" s="90">
        <f>I39*D39/(23678+B39)*1000</f>
        <v>28.138780559891217</v>
      </c>
      <c r="G39" s="91" t="s">
        <v>59</v>
      </c>
      <c r="H39" s="92">
        <f>I39-B39+X39</f>
        <v>3.6055870007821227</v>
      </c>
      <c r="I39" s="92">
        <f>(B39+C42-2*X39)*(23678+B39)*E42/((23678+C42)*D39+E42*(23678+B39))</f>
        <v>74.17892033411547</v>
      </c>
      <c r="J39" s="39" t="s">
        <v>73</v>
      </c>
      <c r="K39" s="39">
        <f>(K40*K40+L40*L40+M40*M40+N40*N40+O40*O40+P40*P40+Q40*Q40+R40*R40+S40*S40+T40*T40+U40*U40+V40*V40+W40*W40)</f>
        <v>0.20493906279897084</v>
      </c>
      <c r="M39" s="39" t="s">
        <v>68</v>
      </c>
      <c r="N39" s="39">
        <f>(K44*K44+L44*L44+M44*M44+N44*N44+O44*O44+P44*P44+Q44*Q44+R44*R44+S44*S44+T44*T44+U44*U44+V44*V44+W44*W44)</f>
        <v>0.10719497515079277</v>
      </c>
      <c r="X39" s="28">
        <f>(1-$H$2)*1000</f>
        <v>67.5</v>
      </c>
    </row>
    <row r="40" spans="1:24" ht="12.75">
      <c r="A40" s="86">
        <v>2062</v>
      </c>
      <c r="B40" s="89">
        <v>128.18</v>
      </c>
      <c r="C40" s="89">
        <v>131.29666666666668</v>
      </c>
      <c r="D40" s="89">
        <v>8.879488601010584</v>
      </c>
      <c r="E40" s="89">
        <v>9.429866744554714</v>
      </c>
      <c r="F40" s="90">
        <f>I40*D40/(23678+B40)*1000</f>
        <v>25.406191898200404</v>
      </c>
      <c r="G40" s="91" t="s">
        <v>56</v>
      </c>
      <c r="H40" s="92">
        <f>I40-B40+X40</f>
        <v>7.434776044001538</v>
      </c>
      <c r="I40" s="92">
        <f>(B40+C39-2*X40)*(23678+B40)*E39/((23678+C39)*D40+E39*(23678+B40))</f>
        <v>68.11477604400154</v>
      </c>
      <c r="J40" s="39" t="s">
        <v>62</v>
      </c>
      <c r="K40" s="73">
        <f aca="true" t="shared" si="0" ref="K40:W40">SQRT(K41*K41+K42*K42)</f>
        <v>0.43905217348467845</v>
      </c>
      <c r="L40" s="73">
        <f t="shared" si="0"/>
        <v>0.007456074362418905</v>
      </c>
      <c r="M40" s="73">
        <f t="shared" si="0"/>
        <v>0.10393952745023564</v>
      </c>
      <c r="N40" s="73">
        <f t="shared" si="0"/>
        <v>0.03158098987948728</v>
      </c>
      <c r="O40" s="73">
        <f t="shared" si="0"/>
        <v>0.017633182256994583</v>
      </c>
      <c r="P40" s="73">
        <f t="shared" si="0"/>
        <v>0.00021381733491187576</v>
      </c>
      <c r="Q40" s="73">
        <f t="shared" si="0"/>
        <v>0.002146390065843402</v>
      </c>
      <c r="R40" s="73">
        <f t="shared" si="0"/>
        <v>0.00048613536188683366</v>
      </c>
      <c r="S40" s="73">
        <f t="shared" si="0"/>
        <v>0.00023135260044205043</v>
      </c>
      <c r="T40" s="73">
        <f t="shared" si="0"/>
        <v>3.142066247469822E-06</v>
      </c>
      <c r="U40" s="73">
        <f t="shared" si="0"/>
        <v>4.695086328507174E-05</v>
      </c>
      <c r="V40" s="73">
        <f t="shared" si="0"/>
        <v>1.804072869229901E-05</v>
      </c>
      <c r="W40" s="73">
        <f t="shared" si="0"/>
        <v>1.4425340328065147E-05</v>
      </c>
      <c r="X40" s="28">
        <f>(1-$H$2)*1000</f>
        <v>67.5</v>
      </c>
    </row>
    <row r="41" spans="1:24" ht="12.75">
      <c r="A41" s="86">
        <v>2063</v>
      </c>
      <c r="B41" s="89">
        <v>133.35666666666665</v>
      </c>
      <c r="C41" s="89">
        <v>137.54</v>
      </c>
      <c r="D41" s="89">
        <v>8.960905276436202</v>
      </c>
      <c r="E41" s="89">
        <v>9.260829237711848</v>
      </c>
      <c r="F41" s="90">
        <f>I41*D41/(23678+B41)*1000</f>
        <v>25.019310412414068</v>
      </c>
      <c r="G41" s="91" t="s">
        <v>57</v>
      </c>
      <c r="H41" s="92">
        <f>I41-B41+X41</f>
        <v>0.6258711356935152</v>
      </c>
      <c r="I41" s="92">
        <f>(B41+C40-2*X41)*(23678+B41)*E40/((23678+C40)*D41+E40*(23678+B41))</f>
        <v>66.48253780236017</v>
      </c>
      <c r="J41" s="39" t="s">
        <v>60</v>
      </c>
      <c r="K41" s="73">
        <f>'calcul config'!C43</f>
        <v>0.11295649542039216</v>
      </c>
      <c r="L41" s="73">
        <f>'calcul config'!C44</f>
        <v>4.1069065788031845E-05</v>
      </c>
      <c r="M41" s="73">
        <f>'calcul config'!C45</f>
        <v>-0.02788066454165471</v>
      </c>
      <c r="N41" s="73">
        <f>'calcul config'!C46</f>
        <v>-0.0003264799695398065</v>
      </c>
      <c r="O41" s="73">
        <f>'calcul config'!C47</f>
        <v>0.004352473735139087</v>
      </c>
      <c r="P41" s="73">
        <f>'calcul config'!C48</f>
        <v>4.6621600621598124E-06</v>
      </c>
      <c r="Q41" s="73">
        <f>'calcul config'!C49</f>
        <v>-0.0006297921480688757</v>
      </c>
      <c r="R41" s="73">
        <f>'calcul config'!C50</f>
        <v>-2.6242627987590705E-05</v>
      </c>
      <c r="S41" s="73">
        <f>'calcul config'!C51</f>
        <v>4.184041017750086E-05</v>
      </c>
      <c r="T41" s="73">
        <f>'calcul config'!C52</f>
        <v>3.277680465017283E-07</v>
      </c>
      <c r="U41" s="73">
        <f>'calcul config'!C53</f>
        <v>-1.729215381695412E-05</v>
      </c>
      <c r="V41" s="73">
        <f>'calcul config'!C54</f>
        <v>-2.070126594536872E-06</v>
      </c>
      <c r="W41" s="73">
        <f>'calcul config'!C55</f>
        <v>2.136336044733116E-06</v>
      </c>
      <c r="X41" s="28">
        <f>(1-$H$2)*1000</f>
        <v>67.5</v>
      </c>
    </row>
    <row r="42" spans="1:24" ht="12.75">
      <c r="A42" s="86">
        <v>2064</v>
      </c>
      <c r="B42" s="89">
        <v>147.99333333333334</v>
      </c>
      <c r="C42" s="89">
        <v>142.47666666666666</v>
      </c>
      <c r="D42" s="89">
        <v>8.869271850544047</v>
      </c>
      <c r="E42" s="89">
        <v>9.391467368760244</v>
      </c>
      <c r="F42" s="90">
        <f>I42*D42/(23678+B42)*1000</f>
        <v>28.62941689476358</v>
      </c>
      <c r="G42" s="91" t="s">
        <v>58</v>
      </c>
      <c r="H42" s="92">
        <f>I42-B42+X42</f>
        <v>-3.5846188902174987</v>
      </c>
      <c r="I42" s="92">
        <f>(B42+C41-2*X42)*(23678+B42)*E41/((23678+C41)*D42+E41*(23678+B42))</f>
        <v>76.90871444311584</v>
      </c>
      <c r="J42" s="39" t="s">
        <v>61</v>
      </c>
      <c r="K42" s="73">
        <f>'calcul config'!D43</f>
        <v>-0.4242730738380213</v>
      </c>
      <c r="L42" s="73">
        <f>'calcul config'!D44</f>
        <v>0.007455961254577157</v>
      </c>
      <c r="M42" s="73">
        <f>'calcul config'!D45</f>
        <v>-0.10013038455580807</v>
      </c>
      <c r="N42" s="73">
        <f>'calcul config'!D46</f>
        <v>-0.03157930228168075</v>
      </c>
      <c r="O42" s="73">
        <f>'calcul config'!D47</f>
        <v>-0.017087571181806763</v>
      </c>
      <c r="P42" s="73">
        <f>'calcul config'!D48</f>
        <v>0.0002137665010528358</v>
      </c>
      <c r="Q42" s="73">
        <f>'calcul config'!D49</f>
        <v>-0.0020519142684288826</v>
      </c>
      <c r="R42" s="73">
        <f>'calcul config'!D50</f>
        <v>-0.0004854265284810335</v>
      </c>
      <c r="S42" s="73">
        <f>'calcul config'!D51</f>
        <v>-0.00022753770194734214</v>
      </c>
      <c r="T42" s="73">
        <f>'calcul config'!D52</f>
        <v>3.1249237448586696E-06</v>
      </c>
      <c r="U42" s="73">
        <f>'calcul config'!D53</f>
        <v>-4.365048659046422E-05</v>
      </c>
      <c r="V42" s="73">
        <f>'calcul config'!D54</f>
        <v>-1.7921564318767822E-05</v>
      </c>
      <c r="W42" s="73">
        <f>'calcul config'!D55</f>
        <v>-1.4266271828493832E-05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180</v>
      </c>
      <c r="J44" s="39" t="s">
        <v>67</v>
      </c>
      <c r="K44" s="73">
        <f>K40/(K43*1.5)</f>
        <v>0.2927014489897856</v>
      </c>
      <c r="L44" s="73">
        <f>L40/(L43*1.5)</f>
        <v>0.00710102320230372</v>
      </c>
      <c r="M44" s="73">
        <f aca="true" t="shared" si="1" ref="M44:W44">M40/(M43*1.5)</f>
        <v>0.11548836383359518</v>
      </c>
      <c r="N44" s="73">
        <f t="shared" si="1"/>
        <v>0.04210798650598304</v>
      </c>
      <c r="O44" s="73">
        <f t="shared" si="1"/>
        <v>0.07836969891997593</v>
      </c>
      <c r="P44" s="73">
        <f t="shared" si="1"/>
        <v>0.001425448899412505</v>
      </c>
      <c r="Q44" s="73">
        <f t="shared" si="1"/>
        <v>0.014309267105622678</v>
      </c>
      <c r="R44" s="73">
        <f t="shared" si="1"/>
        <v>0.0010803008041929637</v>
      </c>
      <c r="S44" s="73">
        <f t="shared" si="1"/>
        <v>0.0030847013392273385</v>
      </c>
      <c r="T44" s="73">
        <f t="shared" si="1"/>
        <v>4.189421663293096E-05</v>
      </c>
      <c r="U44" s="73">
        <f t="shared" si="1"/>
        <v>0.0006260115104676231</v>
      </c>
      <c r="V44" s="73">
        <f t="shared" si="1"/>
        <v>0.00024054304923065343</v>
      </c>
      <c r="W44" s="73">
        <f t="shared" si="1"/>
        <v>0.0001923378710408686</v>
      </c>
      <c r="X44" s="73"/>
      <c r="Y44" s="73"/>
    </row>
    <row r="45" s="101" customFormat="1" ht="12.75"/>
    <row r="46" spans="1:24" s="101" customFormat="1" ht="12.75">
      <c r="A46" s="101">
        <v>2063</v>
      </c>
      <c r="B46" s="101">
        <v>142.54</v>
      </c>
      <c r="C46" s="101">
        <v>145.14</v>
      </c>
      <c r="D46" s="101">
        <v>8.684212355827848</v>
      </c>
      <c r="E46" s="101">
        <v>8.865610957205917</v>
      </c>
      <c r="F46" s="101">
        <v>29.43074466438822</v>
      </c>
      <c r="G46" s="101" t="s">
        <v>59</v>
      </c>
      <c r="H46" s="101">
        <v>5.687670142402467</v>
      </c>
      <c r="I46" s="101">
        <v>80.72767014240246</v>
      </c>
      <c r="J46" s="101" t="s">
        <v>73</v>
      </c>
      <c r="K46" s="101">
        <v>1.025830700446857</v>
      </c>
      <c r="M46" s="101" t="s">
        <v>68</v>
      </c>
      <c r="N46" s="101">
        <v>0.7408468683491002</v>
      </c>
      <c r="X46" s="101">
        <v>67.5</v>
      </c>
    </row>
    <row r="47" spans="1:24" s="101" customFormat="1" ht="12.75">
      <c r="A47" s="101">
        <v>2061</v>
      </c>
      <c r="B47" s="101">
        <v>144.8800048828125</v>
      </c>
      <c r="C47" s="101">
        <v>150.5800018310547</v>
      </c>
      <c r="D47" s="101">
        <v>8.872830390930176</v>
      </c>
      <c r="E47" s="101">
        <v>8.951229095458984</v>
      </c>
      <c r="F47" s="101">
        <v>28.85668942047016</v>
      </c>
      <c r="G47" s="101" t="s">
        <v>56</v>
      </c>
      <c r="H47" s="101">
        <v>0.09802851955525682</v>
      </c>
      <c r="I47" s="101">
        <v>77.47803340236776</v>
      </c>
      <c r="J47" s="101" t="s">
        <v>62</v>
      </c>
      <c r="K47" s="101">
        <v>0.7089806412437559</v>
      </c>
      <c r="L47" s="101">
        <v>0.7025684773962897</v>
      </c>
      <c r="M47" s="101">
        <v>0.1678418876235934</v>
      </c>
      <c r="N47" s="101">
        <v>0.013211100370704058</v>
      </c>
      <c r="O47" s="101">
        <v>0.028473923830471305</v>
      </c>
      <c r="P47" s="101">
        <v>0.02015441330877951</v>
      </c>
      <c r="Q47" s="101">
        <v>0.003465985915806631</v>
      </c>
      <c r="R47" s="101">
        <v>0.00020333790530239237</v>
      </c>
      <c r="S47" s="101">
        <v>0.0003735492141094311</v>
      </c>
      <c r="T47" s="101">
        <v>0.00029654563473222544</v>
      </c>
      <c r="U47" s="101">
        <v>7.581071016067498E-05</v>
      </c>
      <c r="V47" s="101">
        <v>7.53396274581967E-06</v>
      </c>
      <c r="W47" s="101">
        <v>2.3287395828060324E-05</v>
      </c>
      <c r="X47" s="101">
        <v>67.5</v>
      </c>
    </row>
    <row r="48" spans="1:24" s="101" customFormat="1" ht="12.75">
      <c r="A48" s="101">
        <v>2062</v>
      </c>
      <c r="B48" s="101">
        <v>122.45999908447266</v>
      </c>
      <c r="C48" s="101">
        <v>121.45999908447266</v>
      </c>
      <c r="D48" s="101">
        <v>8.96491527557373</v>
      </c>
      <c r="E48" s="101">
        <v>9.474924087524414</v>
      </c>
      <c r="F48" s="101">
        <v>25.962543300671427</v>
      </c>
      <c r="G48" s="101" t="s">
        <v>57</v>
      </c>
      <c r="H48" s="101">
        <v>13.966527749054336</v>
      </c>
      <c r="I48" s="101">
        <v>68.92652683352699</v>
      </c>
      <c r="J48" s="101" t="s">
        <v>60</v>
      </c>
      <c r="K48" s="101">
        <v>-0.32088448508358497</v>
      </c>
      <c r="L48" s="101">
        <v>0.0038229424804180267</v>
      </c>
      <c r="M48" s="101">
        <v>0.07425924451585479</v>
      </c>
      <c r="N48" s="101">
        <v>-0.00013688566253580758</v>
      </c>
      <c r="O48" s="101">
        <v>-0.013160548931707252</v>
      </c>
      <c r="P48" s="101">
        <v>0.00043745931741863165</v>
      </c>
      <c r="Q48" s="101">
        <v>0.0014513596129123558</v>
      </c>
      <c r="R48" s="101">
        <v>-1.098667326814806E-05</v>
      </c>
      <c r="S48" s="101">
        <v>-0.0001946174485048981</v>
      </c>
      <c r="T48" s="101">
        <v>3.1153879809399066E-05</v>
      </c>
      <c r="U48" s="101">
        <v>2.6165956889754165E-05</v>
      </c>
      <c r="V48" s="101">
        <v>-8.693923840346055E-07</v>
      </c>
      <c r="W48" s="101">
        <v>-1.2783181379703065E-05</v>
      </c>
      <c r="X48" s="101">
        <v>67.5</v>
      </c>
    </row>
    <row r="49" spans="1:24" s="101" customFormat="1" ht="12.75">
      <c r="A49" s="101">
        <v>2064</v>
      </c>
      <c r="B49" s="101">
        <v>161.0800018310547</v>
      </c>
      <c r="C49" s="101">
        <v>148.97999572753906</v>
      </c>
      <c r="D49" s="101">
        <v>8.64533805847168</v>
      </c>
      <c r="E49" s="101">
        <v>9.25220012664795</v>
      </c>
      <c r="F49" s="101">
        <v>28.000000652882374</v>
      </c>
      <c r="G49" s="101" t="s">
        <v>58</v>
      </c>
      <c r="H49" s="101">
        <v>-16.371424086509663</v>
      </c>
      <c r="I49" s="101">
        <v>77.20857774454502</v>
      </c>
      <c r="J49" s="101" t="s">
        <v>61</v>
      </c>
      <c r="K49" s="101">
        <v>-0.6322077956582391</v>
      </c>
      <c r="L49" s="101">
        <v>0.7025580762767818</v>
      </c>
      <c r="M49" s="101">
        <v>-0.1505206425876047</v>
      </c>
      <c r="N49" s="101">
        <v>-0.013210391187251385</v>
      </c>
      <c r="O49" s="101">
        <v>-0.0252500354478884</v>
      </c>
      <c r="P49" s="101">
        <v>0.020149665137830758</v>
      </c>
      <c r="Q49" s="101">
        <v>-0.0031474773458401296</v>
      </c>
      <c r="R49" s="101">
        <v>-0.00020304087456289103</v>
      </c>
      <c r="S49" s="101">
        <v>-0.0003188464585019206</v>
      </c>
      <c r="T49" s="101">
        <v>0.0002949046443370467</v>
      </c>
      <c r="U49" s="101">
        <v>-7.115199558065393E-05</v>
      </c>
      <c r="V49" s="101">
        <v>-7.483632242299275E-06</v>
      </c>
      <c r="W49" s="101">
        <v>-1.9465176039953357E-05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01" customFormat="1" ht="12.75" hidden="1">
      <c r="A55" s="101" t="s">
        <v>116</v>
      </c>
    </row>
    <row r="56" spans="1:24" s="101" customFormat="1" ht="12.75" hidden="1">
      <c r="A56" s="101">
        <v>2063</v>
      </c>
      <c r="B56" s="101">
        <v>154.06</v>
      </c>
      <c r="C56" s="101">
        <v>150.46</v>
      </c>
      <c r="D56" s="101">
        <v>8.903400526140349</v>
      </c>
      <c r="E56" s="101">
        <v>9.379047635318122</v>
      </c>
      <c r="F56" s="101">
        <v>31.76084439418328</v>
      </c>
      <c r="G56" s="101" t="s">
        <v>59</v>
      </c>
      <c r="H56" s="101">
        <v>-1.5445784169198191</v>
      </c>
      <c r="I56" s="101">
        <v>85.01542158308018</v>
      </c>
      <c r="J56" s="101" t="s">
        <v>73</v>
      </c>
      <c r="K56" s="101">
        <v>0.09771569414531452</v>
      </c>
      <c r="M56" s="101" t="s">
        <v>68</v>
      </c>
      <c r="N56" s="101">
        <v>0.05416752387037839</v>
      </c>
      <c r="X56" s="101">
        <v>67.5</v>
      </c>
    </row>
    <row r="57" spans="1:24" s="101" customFormat="1" ht="12.75" hidden="1">
      <c r="A57" s="101">
        <v>2064</v>
      </c>
      <c r="B57" s="101">
        <v>152.5</v>
      </c>
      <c r="C57" s="101">
        <v>146.60000610351562</v>
      </c>
      <c r="D57" s="101">
        <v>8.983277320861816</v>
      </c>
      <c r="E57" s="101">
        <v>9.560624122619629</v>
      </c>
      <c r="F57" s="101">
        <v>32.34124836878233</v>
      </c>
      <c r="G57" s="101" t="s">
        <v>56</v>
      </c>
      <c r="H57" s="101">
        <v>0.793646541719923</v>
      </c>
      <c r="I57" s="101">
        <v>85.79364654171992</v>
      </c>
      <c r="J57" s="101" t="s">
        <v>62</v>
      </c>
      <c r="K57" s="101">
        <v>0.2910026179763429</v>
      </c>
      <c r="L57" s="101">
        <v>0.08892233941917431</v>
      </c>
      <c r="M57" s="101">
        <v>0.06889104098026887</v>
      </c>
      <c r="N57" s="101">
        <v>0.015323509262943463</v>
      </c>
      <c r="O57" s="101">
        <v>0.01168717339962234</v>
      </c>
      <c r="P57" s="101">
        <v>0.0025508932708927165</v>
      </c>
      <c r="Q57" s="101">
        <v>0.001422604213839289</v>
      </c>
      <c r="R57" s="101">
        <v>0.00023586146797654673</v>
      </c>
      <c r="S57" s="101">
        <v>0.00015332700733857542</v>
      </c>
      <c r="T57" s="101">
        <v>3.7524839074937144E-05</v>
      </c>
      <c r="U57" s="101">
        <v>3.1110165437073314E-05</v>
      </c>
      <c r="V57" s="101">
        <v>8.748853719813679E-06</v>
      </c>
      <c r="W57" s="101">
        <v>9.55879275564595E-06</v>
      </c>
      <c r="X57" s="101">
        <v>67.5</v>
      </c>
    </row>
    <row r="58" spans="1:24" s="101" customFormat="1" ht="12.75" hidden="1">
      <c r="A58" s="101">
        <v>2062</v>
      </c>
      <c r="B58" s="101">
        <v>139.4600067138672</v>
      </c>
      <c r="C58" s="101">
        <v>139.9600067138672</v>
      </c>
      <c r="D58" s="101">
        <v>9.01461410522461</v>
      </c>
      <c r="E58" s="101">
        <v>9.492703437805176</v>
      </c>
      <c r="F58" s="101">
        <v>29.423198819886146</v>
      </c>
      <c r="G58" s="101" t="s">
        <v>57</v>
      </c>
      <c r="H58" s="101">
        <v>5.778857421878087</v>
      </c>
      <c r="I58" s="101">
        <v>77.73886413574527</v>
      </c>
      <c r="J58" s="101" t="s">
        <v>60</v>
      </c>
      <c r="K58" s="101">
        <v>-0.28195694197707283</v>
      </c>
      <c r="L58" s="101">
        <v>0.0004839592218337092</v>
      </c>
      <c r="M58" s="101">
        <v>0.06655151579501117</v>
      </c>
      <c r="N58" s="101">
        <v>-0.00015860118291575364</v>
      </c>
      <c r="O58" s="101">
        <v>-0.011354424298947164</v>
      </c>
      <c r="P58" s="101">
        <v>5.540953091694282E-05</v>
      </c>
      <c r="Q58" s="101">
        <v>0.0013641669660329958</v>
      </c>
      <c r="R58" s="101">
        <v>-1.2751095729141777E-05</v>
      </c>
      <c r="S58" s="101">
        <v>-0.00015107432182765031</v>
      </c>
      <c r="T58" s="101">
        <v>3.94777261701218E-06</v>
      </c>
      <c r="U58" s="101">
        <v>2.9037335143611397E-05</v>
      </c>
      <c r="V58" s="101">
        <v>-1.0085671081360639E-06</v>
      </c>
      <c r="W58" s="101">
        <v>-9.467494621880435E-06</v>
      </c>
      <c r="X58" s="101">
        <v>67.5</v>
      </c>
    </row>
    <row r="59" spans="1:24" s="101" customFormat="1" ht="12.75" hidden="1">
      <c r="A59" s="101">
        <v>2061</v>
      </c>
      <c r="B59" s="101">
        <v>147</v>
      </c>
      <c r="C59" s="101">
        <v>149.39999389648438</v>
      </c>
      <c r="D59" s="101">
        <v>8.91086196899414</v>
      </c>
      <c r="E59" s="101">
        <v>9.069233894348145</v>
      </c>
      <c r="F59" s="101">
        <v>29.320150526380537</v>
      </c>
      <c r="G59" s="101" t="s">
        <v>58</v>
      </c>
      <c r="H59" s="101">
        <v>-1.1066202437350796</v>
      </c>
      <c r="I59" s="101">
        <v>78.39337975626492</v>
      </c>
      <c r="J59" s="101" t="s">
        <v>61</v>
      </c>
      <c r="K59" s="101">
        <v>-0.07199171160642698</v>
      </c>
      <c r="L59" s="101">
        <v>0.08892102243705054</v>
      </c>
      <c r="M59" s="101">
        <v>-0.017800878425837934</v>
      </c>
      <c r="N59" s="101">
        <v>-0.015322688465027665</v>
      </c>
      <c r="O59" s="101">
        <v>-0.002768947618196887</v>
      </c>
      <c r="P59" s="101">
        <v>0.0025502914075394025</v>
      </c>
      <c r="Q59" s="101">
        <v>-0.00040354830939756523</v>
      </c>
      <c r="R59" s="101">
        <v>-0.0002355165421658484</v>
      </c>
      <c r="S59" s="101">
        <v>-2.6186264791281237E-05</v>
      </c>
      <c r="T59" s="101">
        <v>3.731660004561373E-05</v>
      </c>
      <c r="U59" s="101">
        <v>-1.116582111981298E-05</v>
      </c>
      <c r="V59" s="101">
        <v>-8.690525519154966E-06</v>
      </c>
      <c r="W59" s="101">
        <v>-1.3179774391295663E-06</v>
      </c>
      <c r="X59" s="101">
        <v>67.5</v>
      </c>
    </row>
    <row r="60" s="101" customFormat="1" ht="12.75" hidden="1">
      <c r="A60" s="101" t="s">
        <v>122</v>
      </c>
    </row>
    <row r="61" spans="1:24" s="101" customFormat="1" ht="12.75" hidden="1">
      <c r="A61" s="101">
        <v>2063</v>
      </c>
      <c r="B61" s="101">
        <v>137.48</v>
      </c>
      <c r="C61" s="101">
        <v>136.88</v>
      </c>
      <c r="D61" s="101">
        <v>8.970053278204771</v>
      </c>
      <c r="E61" s="101">
        <v>9.35763436866303</v>
      </c>
      <c r="F61" s="101">
        <v>26.97155003328592</v>
      </c>
      <c r="G61" s="101" t="s">
        <v>59</v>
      </c>
      <c r="H61" s="101">
        <v>1.6294308990855342</v>
      </c>
      <c r="I61" s="101">
        <v>71.60943089908552</v>
      </c>
      <c r="J61" s="101" t="s">
        <v>73</v>
      </c>
      <c r="K61" s="101">
        <v>0.05799180846009681</v>
      </c>
      <c r="M61" s="101" t="s">
        <v>68</v>
      </c>
      <c r="N61" s="101">
        <v>0.05117602923794537</v>
      </c>
      <c r="X61" s="101">
        <v>67.5</v>
      </c>
    </row>
    <row r="62" spans="1:24" s="101" customFormat="1" ht="12.75" hidden="1">
      <c r="A62" s="101">
        <v>2064</v>
      </c>
      <c r="B62" s="101">
        <v>145.3800048828125</v>
      </c>
      <c r="C62" s="101">
        <v>131.67999267578125</v>
      </c>
      <c r="D62" s="101">
        <v>9.255866050720215</v>
      </c>
      <c r="E62" s="101">
        <v>9.773636817932129</v>
      </c>
      <c r="F62" s="101">
        <v>28.76825844493267</v>
      </c>
      <c r="G62" s="101" t="s">
        <v>56</v>
      </c>
      <c r="H62" s="101">
        <v>-3.8342970844610704</v>
      </c>
      <c r="I62" s="101">
        <v>74.04570779835143</v>
      </c>
      <c r="J62" s="101" t="s">
        <v>62</v>
      </c>
      <c r="K62" s="101">
        <v>0.08838519892587969</v>
      </c>
      <c r="L62" s="101">
        <v>0.22286006085566265</v>
      </c>
      <c r="M62" s="101">
        <v>0.020923985316224792</v>
      </c>
      <c r="N62" s="101">
        <v>0.004665686931599813</v>
      </c>
      <c r="O62" s="101">
        <v>0.003549787553070084</v>
      </c>
      <c r="P62" s="101">
        <v>0.006393166722713334</v>
      </c>
      <c r="Q62" s="101">
        <v>0.0004320815951869093</v>
      </c>
      <c r="R62" s="101">
        <v>7.183272555029405E-05</v>
      </c>
      <c r="S62" s="101">
        <v>4.657492511470934E-05</v>
      </c>
      <c r="T62" s="101">
        <v>9.407144963480252E-05</v>
      </c>
      <c r="U62" s="101">
        <v>9.445081230356766E-06</v>
      </c>
      <c r="V62" s="101">
        <v>2.668426119175491E-06</v>
      </c>
      <c r="W62" s="101">
        <v>2.9033593323520255E-06</v>
      </c>
      <c r="X62" s="101">
        <v>67.5</v>
      </c>
    </row>
    <row r="63" spans="1:24" s="101" customFormat="1" ht="12.75" hidden="1">
      <c r="A63" s="101">
        <v>2062</v>
      </c>
      <c r="B63" s="101">
        <v>130.17999267578125</v>
      </c>
      <c r="C63" s="101">
        <v>136.67999267578125</v>
      </c>
      <c r="D63" s="101">
        <v>8.96878719329834</v>
      </c>
      <c r="E63" s="101">
        <v>9.471335411071777</v>
      </c>
      <c r="F63" s="101">
        <v>24.92008526528799</v>
      </c>
      <c r="G63" s="101" t="s">
        <v>57</v>
      </c>
      <c r="H63" s="101">
        <v>3.4718584766389284</v>
      </c>
      <c r="I63" s="101">
        <v>66.15185115242018</v>
      </c>
      <c r="J63" s="101" t="s">
        <v>60</v>
      </c>
      <c r="K63" s="101">
        <v>-0.07065771579057432</v>
      </c>
      <c r="L63" s="101">
        <v>0.0012124907323720299</v>
      </c>
      <c r="M63" s="101">
        <v>0.01686906883391654</v>
      </c>
      <c r="N63" s="101">
        <v>4.813550767157035E-05</v>
      </c>
      <c r="O63" s="101">
        <v>-0.0028146235365755735</v>
      </c>
      <c r="P63" s="101">
        <v>0.00013874242905797022</v>
      </c>
      <c r="Q63" s="101">
        <v>0.0003549350946262681</v>
      </c>
      <c r="R63" s="101">
        <v>3.8749529512571984E-06</v>
      </c>
      <c r="S63" s="101">
        <v>-3.492160538559209E-05</v>
      </c>
      <c r="T63" s="101">
        <v>9.881505359253357E-06</v>
      </c>
      <c r="U63" s="101">
        <v>8.160829624815167E-06</v>
      </c>
      <c r="V63" s="101">
        <v>3.0554354080504653E-07</v>
      </c>
      <c r="W63" s="101">
        <v>-2.110639827238225E-06</v>
      </c>
      <c r="X63" s="101">
        <v>67.5</v>
      </c>
    </row>
    <row r="64" spans="1:24" s="101" customFormat="1" ht="12.75" hidden="1">
      <c r="A64" s="101">
        <v>2061</v>
      </c>
      <c r="B64" s="101">
        <v>143.1199951171875</v>
      </c>
      <c r="C64" s="101">
        <v>139.1199951171875</v>
      </c>
      <c r="D64" s="101">
        <v>9.277298927307129</v>
      </c>
      <c r="E64" s="101">
        <v>9.178160667419434</v>
      </c>
      <c r="F64" s="101">
        <v>28.49230458226176</v>
      </c>
      <c r="G64" s="101" t="s">
        <v>58</v>
      </c>
      <c r="H64" s="101">
        <v>-2.4609202927555316</v>
      </c>
      <c r="I64" s="101">
        <v>73.15907482443197</v>
      </c>
      <c r="J64" s="101" t="s">
        <v>61</v>
      </c>
      <c r="K64" s="101">
        <v>0.05309831059860331</v>
      </c>
      <c r="L64" s="101">
        <v>0.22285676249737985</v>
      </c>
      <c r="M64" s="101">
        <v>0.012379324625769222</v>
      </c>
      <c r="N64" s="101">
        <v>0.004665438619958736</v>
      </c>
      <c r="O64" s="101">
        <v>0.002163073281071658</v>
      </c>
      <c r="P64" s="101">
        <v>0.006391661073835834</v>
      </c>
      <c r="Q64" s="101">
        <v>0.00024640532360707283</v>
      </c>
      <c r="R64" s="101">
        <v>7.172813394763181E-05</v>
      </c>
      <c r="S64" s="101">
        <v>3.081728616756784E-05</v>
      </c>
      <c r="T64" s="101">
        <v>9.35510207759821E-05</v>
      </c>
      <c r="U64" s="101">
        <v>4.75504145962754E-06</v>
      </c>
      <c r="V64" s="101">
        <v>2.6508755342660444E-06</v>
      </c>
      <c r="W64" s="101">
        <v>1.9936636959205022E-06</v>
      </c>
      <c r="X64" s="101">
        <v>67.5</v>
      </c>
    </row>
    <row r="65" s="101" customFormat="1" ht="12.75" hidden="1">
      <c r="A65" s="101" t="s">
        <v>128</v>
      </c>
    </row>
    <row r="66" spans="1:24" s="101" customFormat="1" ht="12.75" hidden="1">
      <c r="A66" s="101">
        <v>2063</v>
      </c>
      <c r="B66" s="101">
        <v>115.56</v>
      </c>
      <c r="C66" s="101">
        <v>120.06</v>
      </c>
      <c r="D66" s="101">
        <v>9.231845280421947</v>
      </c>
      <c r="E66" s="101">
        <v>9.505263493490446</v>
      </c>
      <c r="F66" s="101">
        <v>21.738240475537367</v>
      </c>
      <c r="G66" s="101" t="s">
        <v>59</v>
      </c>
      <c r="H66" s="101">
        <v>7.966732829461648</v>
      </c>
      <c r="I66" s="101">
        <v>56.02673282946165</v>
      </c>
      <c r="J66" s="101" t="s">
        <v>73</v>
      </c>
      <c r="K66" s="101">
        <v>0.21833460979571923</v>
      </c>
      <c r="M66" s="101" t="s">
        <v>68</v>
      </c>
      <c r="N66" s="101">
        <v>0.14295178369728329</v>
      </c>
      <c r="X66" s="101">
        <v>67.5</v>
      </c>
    </row>
    <row r="67" spans="1:24" s="101" customFormat="1" ht="12.75" hidden="1">
      <c r="A67" s="101">
        <v>2064</v>
      </c>
      <c r="B67" s="101">
        <v>134.3000030517578</v>
      </c>
      <c r="C67" s="101">
        <v>129.8000030517578</v>
      </c>
      <c r="D67" s="101">
        <v>9.04600715637207</v>
      </c>
      <c r="E67" s="101">
        <v>9.45975112915039</v>
      </c>
      <c r="F67" s="101">
        <v>23.23975587620828</v>
      </c>
      <c r="G67" s="101" t="s">
        <v>56</v>
      </c>
      <c r="H67" s="101">
        <v>-5.6247210344156855</v>
      </c>
      <c r="I67" s="101">
        <v>61.17528201734213</v>
      </c>
      <c r="J67" s="101" t="s">
        <v>62</v>
      </c>
      <c r="K67" s="101">
        <v>0.3748982540978822</v>
      </c>
      <c r="L67" s="101">
        <v>0.2628850898084792</v>
      </c>
      <c r="M67" s="101">
        <v>0.08875221129864384</v>
      </c>
      <c r="N67" s="101">
        <v>0.022655594883919404</v>
      </c>
      <c r="O67" s="101">
        <v>0.015056615469087735</v>
      </c>
      <c r="P67" s="101">
        <v>0.007541354457519051</v>
      </c>
      <c r="Q67" s="101">
        <v>0.0018327225621622852</v>
      </c>
      <c r="R67" s="101">
        <v>0.000348708147493816</v>
      </c>
      <c r="S67" s="101">
        <v>0.00019755772121839613</v>
      </c>
      <c r="T67" s="101">
        <v>0.00011097558390290973</v>
      </c>
      <c r="U67" s="101">
        <v>4.0084361655301556E-05</v>
      </c>
      <c r="V67" s="101">
        <v>1.2942176890406881E-05</v>
      </c>
      <c r="W67" s="101">
        <v>1.2322099143646509E-05</v>
      </c>
      <c r="X67" s="101">
        <v>67.5</v>
      </c>
    </row>
    <row r="68" spans="1:24" s="101" customFormat="1" ht="12.75" hidden="1">
      <c r="A68" s="101">
        <v>2062</v>
      </c>
      <c r="B68" s="101">
        <v>130.3800048828125</v>
      </c>
      <c r="C68" s="101">
        <v>130.77999877929688</v>
      </c>
      <c r="D68" s="101">
        <v>8.89011287689209</v>
      </c>
      <c r="E68" s="101">
        <v>9.531914710998535</v>
      </c>
      <c r="F68" s="101">
        <v>24.097078422526348</v>
      </c>
      <c r="G68" s="101" t="s">
        <v>57</v>
      </c>
      <c r="H68" s="101">
        <v>1.653753915932299</v>
      </c>
      <c r="I68" s="101">
        <v>64.5337587987448</v>
      </c>
      <c r="J68" s="101" t="s">
        <v>60</v>
      </c>
      <c r="K68" s="101">
        <v>0.24391977440025858</v>
      </c>
      <c r="L68" s="101">
        <v>0.0014305307667580882</v>
      </c>
      <c r="M68" s="101">
        <v>-0.056974825150073884</v>
      </c>
      <c r="N68" s="101">
        <v>-0.0002343374779789659</v>
      </c>
      <c r="O68" s="101">
        <v>0.009918918896766498</v>
      </c>
      <c r="P68" s="101">
        <v>0.00016360969457296433</v>
      </c>
      <c r="Q68" s="101">
        <v>-0.0011392366279502101</v>
      </c>
      <c r="R68" s="101">
        <v>-1.8827726201516284E-05</v>
      </c>
      <c r="S68" s="101">
        <v>0.00013988205195531814</v>
      </c>
      <c r="T68" s="101">
        <v>1.1648073085511477E-05</v>
      </c>
      <c r="U68" s="101">
        <v>-2.235537656492756E-05</v>
      </c>
      <c r="V68" s="101">
        <v>-1.4825946097383284E-06</v>
      </c>
      <c r="W68" s="101">
        <v>9.008891556305386E-06</v>
      </c>
      <c r="X68" s="101">
        <v>67.5</v>
      </c>
    </row>
    <row r="69" spans="1:24" s="101" customFormat="1" ht="12.75" hidden="1">
      <c r="A69" s="101">
        <v>2061</v>
      </c>
      <c r="B69" s="101">
        <v>129.52000427246094</v>
      </c>
      <c r="C69" s="101">
        <v>129.72000122070312</v>
      </c>
      <c r="D69" s="101">
        <v>9.181381225585938</v>
      </c>
      <c r="E69" s="101">
        <v>9.539295196533203</v>
      </c>
      <c r="F69" s="101">
        <v>24.612942048547414</v>
      </c>
      <c r="G69" s="101" t="s">
        <v>58</v>
      </c>
      <c r="H69" s="101">
        <v>1.801886550659276</v>
      </c>
      <c r="I69" s="101">
        <v>63.82189082312022</v>
      </c>
      <c r="J69" s="101" t="s">
        <v>61</v>
      </c>
      <c r="K69" s="101">
        <v>0.284696056492125</v>
      </c>
      <c r="L69" s="101">
        <v>0.26288119755002926</v>
      </c>
      <c r="M69" s="101">
        <v>0.06805016024608342</v>
      </c>
      <c r="N69" s="101">
        <v>-0.02265438292010377</v>
      </c>
      <c r="O69" s="101">
        <v>0.011327696910817331</v>
      </c>
      <c r="P69" s="101">
        <v>0.00753957949237119</v>
      </c>
      <c r="Q69" s="101">
        <v>0.001435622476626542</v>
      </c>
      <c r="R69" s="101">
        <v>-0.00034819949577024044</v>
      </c>
      <c r="S69" s="101">
        <v>0.00013950650434218183</v>
      </c>
      <c r="T69" s="101">
        <v>0.00011036259609118635</v>
      </c>
      <c r="U69" s="101">
        <v>3.327150714880973E-05</v>
      </c>
      <c r="V69" s="101">
        <v>-1.2856976934169119E-05</v>
      </c>
      <c r="W69" s="101">
        <v>8.4067829895022E-06</v>
      </c>
      <c r="X69" s="101">
        <v>67.5</v>
      </c>
    </row>
    <row r="70" s="101" customFormat="1" ht="12.75" hidden="1">
      <c r="A70" s="101" t="s">
        <v>134</v>
      </c>
    </row>
    <row r="71" spans="1:24" s="101" customFormat="1" ht="12.75" hidden="1">
      <c r="A71" s="101">
        <v>2063</v>
      </c>
      <c r="B71" s="101">
        <v>124.64</v>
      </c>
      <c r="C71" s="101">
        <v>127.74</v>
      </c>
      <c r="D71" s="101">
        <v>9.12698339180951</v>
      </c>
      <c r="E71" s="101">
        <v>9.318252666119646</v>
      </c>
      <c r="F71" s="101">
        <v>24.246600789414718</v>
      </c>
      <c r="G71" s="101" t="s">
        <v>59</v>
      </c>
      <c r="H71" s="101">
        <v>6.093719733956064</v>
      </c>
      <c r="I71" s="101">
        <v>63.233719733956065</v>
      </c>
      <c r="J71" s="101" t="s">
        <v>73</v>
      </c>
      <c r="K71" s="101">
        <v>0.25026306846477486</v>
      </c>
      <c r="M71" s="101" t="s">
        <v>68</v>
      </c>
      <c r="N71" s="101">
        <v>0.20412655002835806</v>
      </c>
      <c r="X71" s="101">
        <v>67.5</v>
      </c>
    </row>
    <row r="72" spans="1:24" s="101" customFormat="1" ht="12.75" hidden="1">
      <c r="A72" s="101">
        <v>2064</v>
      </c>
      <c r="B72" s="101">
        <v>141.94000244140625</v>
      </c>
      <c r="C72" s="101">
        <v>136.13999938964844</v>
      </c>
      <c r="D72" s="101">
        <v>8.820843696594238</v>
      </c>
      <c r="E72" s="101">
        <v>9.2847900390625</v>
      </c>
      <c r="F72" s="101">
        <v>25.62815439176641</v>
      </c>
      <c r="G72" s="101" t="s">
        <v>56</v>
      </c>
      <c r="H72" s="101">
        <v>-5.233345914788217</v>
      </c>
      <c r="I72" s="101">
        <v>69.20665652661803</v>
      </c>
      <c r="J72" s="101" t="s">
        <v>62</v>
      </c>
      <c r="K72" s="101">
        <v>0.272902627432375</v>
      </c>
      <c r="L72" s="101">
        <v>0.41144629045257475</v>
      </c>
      <c r="M72" s="101">
        <v>0.06460603417275594</v>
      </c>
      <c r="N72" s="101">
        <v>0.04542541193393331</v>
      </c>
      <c r="O72" s="101">
        <v>0.010960498382802206</v>
      </c>
      <c r="P72" s="101">
        <v>0.011803099172472704</v>
      </c>
      <c r="Q72" s="101">
        <v>0.0013340922592214026</v>
      </c>
      <c r="R72" s="101">
        <v>0.0006991816967935141</v>
      </c>
      <c r="S72" s="101">
        <v>0.00014380422362846658</v>
      </c>
      <c r="T72" s="101">
        <v>0.00017367072071304294</v>
      </c>
      <c r="U72" s="101">
        <v>2.916348148414312E-05</v>
      </c>
      <c r="V72" s="101">
        <v>2.5942539076581453E-05</v>
      </c>
      <c r="W72" s="101">
        <v>8.967949623414257E-06</v>
      </c>
      <c r="X72" s="101">
        <v>67.5</v>
      </c>
    </row>
    <row r="73" spans="1:24" s="101" customFormat="1" ht="12.75" hidden="1">
      <c r="A73" s="101">
        <v>2062</v>
      </c>
      <c r="B73" s="101">
        <v>118.77999877929688</v>
      </c>
      <c r="C73" s="101">
        <v>131.5800018310547</v>
      </c>
      <c r="D73" s="101">
        <v>8.807868003845215</v>
      </c>
      <c r="E73" s="101">
        <v>9.347086906433105</v>
      </c>
      <c r="F73" s="101">
        <v>22.76982639865631</v>
      </c>
      <c r="G73" s="101" t="s">
        <v>57</v>
      </c>
      <c r="H73" s="101">
        <v>10.238696685107072</v>
      </c>
      <c r="I73" s="101">
        <v>61.51869546440395</v>
      </c>
      <c r="J73" s="101" t="s">
        <v>60</v>
      </c>
      <c r="K73" s="101">
        <v>-0.15856171522112172</v>
      </c>
      <c r="L73" s="101">
        <v>0.0022390364188172728</v>
      </c>
      <c r="M73" s="101">
        <v>0.03813274223354582</v>
      </c>
      <c r="N73" s="101">
        <v>-0.0004700161777747127</v>
      </c>
      <c r="O73" s="101">
        <v>-0.0062716367941699335</v>
      </c>
      <c r="P73" s="101">
        <v>0.0002561667507866643</v>
      </c>
      <c r="Q73" s="101">
        <v>0.000815440353877797</v>
      </c>
      <c r="R73" s="101">
        <v>-3.777503129171852E-05</v>
      </c>
      <c r="S73" s="101">
        <v>-7.411202418981371E-05</v>
      </c>
      <c r="T73" s="101">
        <v>1.824210541810666E-05</v>
      </c>
      <c r="U73" s="101">
        <v>1.9595069706824017E-05</v>
      </c>
      <c r="V73" s="101">
        <v>-2.9810303930033093E-06</v>
      </c>
      <c r="W73" s="101">
        <v>-4.358253253670573E-06</v>
      </c>
      <c r="X73" s="101">
        <v>67.5</v>
      </c>
    </row>
    <row r="74" spans="1:24" s="101" customFormat="1" ht="12.75" hidden="1">
      <c r="A74" s="101">
        <v>2061</v>
      </c>
      <c r="B74" s="101">
        <v>132.5800018310547</v>
      </c>
      <c r="C74" s="101">
        <v>136.67999267578125</v>
      </c>
      <c r="D74" s="101">
        <v>9.055277824401855</v>
      </c>
      <c r="E74" s="101">
        <v>9.152942657470703</v>
      </c>
      <c r="F74" s="101">
        <v>24.9500531660552</v>
      </c>
      <c r="G74" s="101" t="s">
        <v>58</v>
      </c>
      <c r="H74" s="101">
        <v>0.5254106676542563</v>
      </c>
      <c r="I74" s="101">
        <v>65.60541249870894</v>
      </c>
      <c r="J74" s="101" t="s">
        <v>61</v>
      </c>
      <c r="K74" s="101">
        <v>0.2221126437770474</v>
      </c>
      <c r="L74" s="101">
        <v>0.4114401981371044</v>
      </c>
      <c r="M74" s="101">
        <v>0.05215202413407613</v>
      </c>
      <c r="N74" s="101">
        <v>-0.04542298024304615</v>
      </c>
      <c r="O74" s="101">
        <v>0.008988831777345909</v>
      </c>
      <c r="P74" s="101">
        <v>0.01180031900717168</v>
      </c>
      <c r="Q74" s="101">
        <v>0.001055868924337732</v>
      </c>
      <c r="R74" s="101">
        <v>-0.0006981605060027151</v>
      </c>
      <c r="S74" s="101">
        <v>0.00012323580082051843</v>
      </c>
      <c r="T74" s="101">
        <v>0.00017271000209282162</v>
      </c>
      <c r="U74" s="101">
        <v>2.1599580909375678E-05</v>
      </c>
      <c r="V74" s="101">
        <v>-2.5770696372739836E-05</v>
      </c>
      <c r="W74" s="101">
        <v>7.837713252280015E-06</v>
      </c>
      <c r="X74" s="101">
        <v>67.5</v>
      </c>
    </row>
    <row r="75" s="101" customFormat="1" ht="12.75" hidden="1">
      <c r="A75" s="101" t="s">
        <v>140</v>
      </c>
    </row>
    <row r="76" spans="1:24" s="101" customFormat="1" ht="12.75" hidden="1">
      <c r="A76" s="101">
        <v>2063</v>
      </c>
      <c r="B76" s="101">
        <v>125.86</v>
      </c>
      <c r="C76" s="101">
        <v>144.96</v>
      </c>
      <c r="D76" s="101">
        <v>8.848936826212796</v>
      </c>
      <c r="E76" s="101">
        <v>9.13916630547392</v>
      </c>
      <c r="F76" s="101">
        <v>24.70671977553389</v>
      </c>
      <c r="G76" s="101" t="s">
        <v>59</v>
      </c>
      <c r="H76" s="101">
        <v>8.10169027378447</v>
      </c>
      <c r="I76" s="101">
        <v>66.46169027378447</v>
      </c>
      <c r="J76" s="101" t="s">
        <v>73</v>
      </c>
      <c r="K76" s="101">
        <v>0.4857924366728699</v>
      </c>
      <c r="M76" s="101" t="s">
        <v>68</v>
      </c>
      <c r="N76" s="101">
        <v>0.39315974609871396</v>
      </c>
      <c r="X76" s="101">
        <v>67.5</v>
      </c>
    </row>
    <row r="77" spans="1:24" s="101" customFormat="1" ht="12.75" hidden="1">
      <c r="A77" s="101">
        <v>2064</v>
      </c>
      <c r="B77" s="101">
        <v>152.75999450683594</v>
      </c>
      <c r="C77" s="101">
        <v>161.66000366210938</v>
      </c>
      <c r="D77" s="101">
        <v>8.464300155639648</v>
      </c>
      <c r="E77" s="101">
        <v>9.017800331115723</v>
      </c>
      <c r="F77" s="101">
        <v>30.010333483016726</v>
      </c>
      <c r="G77" s="101" t="s">
        <v>56</v>
      </c>
      <c r="H77" s="101">
        <v>-0.7675921299688326</v>
      </c>
      <c r="I77" s="101">
        <v>84.4924023768671</v>
      </c>
      <c r="J77" s="101" t="s">
        <v>62</v>
      </c>
      <c r="K77" s="101">
        <v>0.4022367872186765</v>
      </c>
      <c r="L77" s="101">
        <v>0.5520861493060735</v>
      </c>
      <c r="M77" s="101">
        <v>0.09522448131982482</v>
      </c>
      <c r="N77" s="101">
        <v>0.09804659643452236</v>
      </c>
      <c r="O77" s="101">
        <v>0.01615467487780026</v>
      </c>
      <c r="P77" s="101">
        <v>0.01583756074158503</v>
      </c>
      <c r="Q77" s="101">
        <v>0.0019664027633662876</v>
      </c>
      <c r="R77" s="101">
        <v>0.001509157224727276</v>
      </c>
      <c r="S77" s="101">
        <v>0.00021191355961398275</v>
      </c>
      <c r="T77" s="101">
        <v>0.00023302164628707434</v>
      </c>
      <c r="U77" s="101">
        <v>4.298524973014437E-05</v>
      </c>
      <c r="V77" s="101">
        <v>5.599677907989873E-05</v>
      </c>
      <c r="W77" s="101">
        <v>1.3206531478828748E-05</v>
      </c>
      <c r="X77" s="101">
        <v>67.5</v>
      </c>
    </row>
    <row r="78" spans="1:24" s="101" customFormat="1" ht="12.75" hidden="1">
      <c r="A78" s="101">
        <v>2062</v>
      </c>
      <c r="B78" s="101">
        <v>127.81999969482422</v>
      </c>
      <c r="C78" s="101">
        <v>127.31999969482422</v>
      </c>
      <c r="D78" s="101">
        <v>8.630635261535645</v>
      </c>
      <c r="E78" s="101">
        <v>9.261236190795898</v>
      </c>
      <c r="F78" s="101">
        <v>28.59726436500147</v>
      </c>
      <c r="G78" s="101" t="s">
        <v>57</v>
      </c>
      <c r="H78" s="101">
        <v>18.55963167958531</v>
      </c>
      <c r="I78" s="101">
        <v>78.87963137440953</v>
      </c>
      <c r="J78" s="101" t="s">
        <v>60</v>
      </c>
      <c r="K78" s="101">
        <v>-0.40223674376733926</v>
      </c>
      <c r="L78" s="101">
        <v>0.00300484191668046</v>
      </c>
      <c r="M78" s="101">
        <v>0.09521881997314083</v>
      </c>
      <c r="N78" s="101">
        <v>-0.0010143105020341318</v>
      </c>
      <c r="O78" s="101">
        <v>-0.016153648989957393</v>
      </c>
      <c r="P78" s="101">
        <v>0.0003437901492439865</v>
      </c>
      <c r="Q78" s="101">
        <v>0.001965042518692674</v>
      </c>
      <c r="R78" s="101">
        <v>-8.152929352683521E-05</v>
      </c>
      <c r="S78" s="101">
        <v>-0.0002112538115424063</v>
      </c>
      <c r="T78" s="101">
        <v>2.448089930622109E-05</v>
      </c>
      <c r="U78" s="101">
        <v>4.26916306622216E-05</v>
      </c>
      <c r="V78" s="101">
        <v>-6.4355984115378804E-06</v>
      </c>
      <c r="W78" s="101">
        <v>-1.3122708682663176E-05</v>
      </c>
      <c r="X78" s="101">
        <v>67.5</v>
      </c>
    </row>
    <row r="79" spans="1:24" s="101" customFormat="1" ht="12.75" hidden="1">
      <c r="A79" s="101">
        <v>2061</v>
      </c>
      <c r="B79" s="101">
        <v>131.33999633789062</v>
      </c>
      <c r="C79" s="101">
        <v>141.5399932861328</v>
      </c>
      <c r="D79" s="101">
        <v>8.90820026397705</v>
      </c>
      <c r="E79" s="101">
        <v>8.925050735473633</v>
      </c>
      <c r="F79" s="101">
        <v>23.584968393630888</v>
      </c>
      <c r="G79" s="101" t="s">
        <v>58</v>
      </c>
      <c r="H79" s="101">
        <v>-0.8034104230448804</v>
      </c>
      <c r="I79" s="101">
        <v>63.03658591484575</v>
      </c>
      <c r="J79" s="101" t="s">
        <v>61</v>
      </c>
      <c r="K79" s="101">
        <v>0.0001869637684682109</v>
      </c>
      <c r="L79" s="101">
        <v>0.5520779720118018</v>
      </c>
      <c r="M79" s="101">
        <v>-0.0010383475103562495</v>
      </c>
      <c r="N79" s="101">
        <v>-0.09804134967757001</v>
      </c>
      <c r="O79" s="101">
        <v>0.00018205690505790933</v>
      </c>
      <c r="P79" s="101">
        <v>0.015833828929752845</v>
      </c>
      <c r="Q79" s="101">
        <v>-7.31281580823957E-05</v>
      </c>
      <c r="R79" s="101">
        <v>-0.0015069533845622264</v>
      </c>
      <c r="S79" s="101">
        <v>1.670879579965282E-05</v>
      </c>
      <c r="T79" s="101">
        <v>0.0002317321151836686</v>
      </c>
      <c r="U79" s="101">
        <v>-5.015612202247802E-06</v>
      </c>
      <c r="V79" s="101">
        <v>-5.5625734515675344E-05</v>
      </c>
      <c r="W79" s="101">
        <v>1.4855943360322565E-06</v>
      </c>
      <c r="X79" s="101">
        <v>67.5</v>
      </c>
    </row>
    <row r="80" s="101" customFormat="1" ht="12.75" hidden="1">
      <c r="A80" s="101" t="s">
        <v>146</v>
      </c>
    </row>
    <row r="81" spans="1:24" s="101" customFormat="1" ht="12.75" hidden="1">
      <c r="A81" s="101">
        <v>2063</v>
      </c>
      <c r="B81" s="101">
        <v>142.54</v>
      </c>
      <c r="C81" s="101">
        <v>145.14</v>
      </c>
      <c r="D81" s="101">
        <v>8.684212355827848</v>
      </c>
      <c r="E81" s="101">
        <v>8.865610957205917</v>
      </c>
      <c r="F81" s="101">
        <v>29.25430623907411</v>
      </c>
      <c r="G81" s="101" t="s">
        <v>59</v>
      </c>
      <c r="H81" s="101">
        <v>5.203704712318142</v>
      </c>
      <c r="I81" s="101">
        <v>80.24370471231813</v>
      </c>
      <c r="J81" s="101" t="s">
        <v>73</v>
      </c>
      <c r="K81" s="101">
        <v>0.633549803398573</v>
      </c>
      <c r="M81" s="101" t="s">
        <v>68</v>
      </c>
      <c r="N81" s="101">
        <v>0.5376282286200924</v>
      </c>
      <c r="X81" s="101">
        <v>67.5</v>
      </c>
    </row>
    <row r="82" spans="1:24" s="101" customFormat="1" ht="12.75" hidden="1">
      <c r="A82" s="101">
        <v>2064</v>
      </c>
      <c r="B82" s="101">
        <v>161.0800018310547</v>
      </c>
      <c r="C82" s="101">
        <v>148.97999572753906</v>
      </c>
      <c r="D82" s="101">
        <v>8.64533805847168</v>
      </c>
      <c r="E82" s="101">
        <v>9.25220012664795</v>
      </c>
      <c r="F82" s="101">
        <v>31.447734566390732</v>
      </c>
      <c r="G82" s="101" t="s">
        <v>56</v>
      </c>
      <c r="H82" s="101">
        <v>-6.864473168770601</v>
      </c>
      <c r="I82" s="101">
        <v>86.71552866228409</v>
      </c>
      <c r="J82" s="101" t="s">
        <v>62</v>
      </c>
      <c r="K82" s="101">
        <v>0.3644172076796816</v>
      </c>
      <c r="L82" s="101">
        <v>0.701809259395313</v>
      </c>
      <c r="M82" s="101">
        <v>0.08627106082925114</v>
      </c>
      <c r="N82" s="101">
        <v>0.012169811501310284</v>
      </c>
      <c r="O82" s="101">
        <v>0.01463573524535211</v>
      </c>
      <c r="P82" s="101">
        <v>0.020132694903974215</v>
      </c>
      <c r="Q82" s="101">
        <v>0.0017815093687471965</v>
      </c>
      <c r="R82" s="101">
        <v>0.0001872855585041916</v>
      </c>
      <c r="S82" s="101">
        <v>0.00019199210713412242</v>
      </c>
      <c r="T82" s="101">
        <v>0.00029623095995392573</v>
      </c>
      <c r="U82" s="101">
        <v>3.8949912646948624E-05</v>
      </c>
      <c r="V82" s="101">
        <v>6.939705653427208E-06</v>
      </c>
      <c r="W82" s="101">
        <v>1.1964585251313323E-05</v>
      </c>
      <c r="X82" s="101">
        <v>67.5</v>
      </c>
    </row>
    <row r="83" spans="1:24" s="101" customFormat="1" ht="12.75" hidden="1">
      <c r="A83" s="101">
        <v>2062</v>
      </c>
      <c r="B83" s="101">
        <v>122.45999908447266</v>
      </c>
      <c r="C83" s="101">
        <v>121.45999908447266</v>
      </c>
      <c r="D83" s="101">
        <v>8.96491527557373</v>
      </c>
      <c r="E83" s="101">
        <v>9.474924087524414</v>
      </c>
      <c r="F83" s="101">
        <v>26.087343880414444</v>
      </c>
      <c r="G83" s="101" t="s">
        <v>57</v>
      </c>
      <c r="H83" s="101">
        <v>14.297853937281616</v>
      </c>
      <c r="I83" s="101">
        <v>69.25785302175427</v>
      </c>
      <c r="J83" s="101" t="s">
        <v>60</v>
      </c>
      <c r="K83" s="101">
        <v>-0.35017549942912224</v>
      </c>
      <c r="L83" s="101">
        <v>0.0038186123355299913</v>
      </c>
      <c r="M83" s="101">
        <v>0.08262265912975651</v>
      </c>
      <c r="N83" s="101">
        <v>-0.00012622189352436966</v>
      </c>
      <c r="O83" s="101">
        <v>-0.01410670369633739</v>
      </c>
      <c r="P83" s="101">
        <v>0.00043695990060751234</v>
      </c>
      <c r="Q83" s="101">
        <v>0.0016921209865044151</v>
      </c>
      <c r="R83" s="101">
        <v>-1.0131140793654006E-05</v>
      </c>
      <c r="S83" s="101">
        <v>-0.0001880876537501277</v>
      </c>
      <c r="T83" s="101">
        <v>3.112014265954119E-05</v>
      </c>
      <c r="U83" s="101">
        <v>3.5907139018493095E-05</v>
      </c>
      <c r="V83" s="101">
        <v>-8.014890300359185E-07</v>
      </c>
      <c r="W83" s="101">
        <v>-1.1794897383174788E-05</v>
      </c>
      <c r="X83" s="101">
        <v>67.5</v>
      </c>
    </row>
    <row r="84" spans="1:24" s="101" customFormat="1" ht="12.75" hidden="1">
      <c r="A84" s="101">
        <v>2061</v>
      </c>
      <c r="B84" s="101">
        <v>144.8800048828125</v>
      </c>
      <c r="C84" s="101">
        <v>150.5800018310547</v>
      </c>
      <c r="D84" s="101">
        <v>8.872830390930176</v>
      </c>
      <c r="E84" s="101">
        <v>8.951229095458984</v>
      </c>
      <c r="F84" s="101">
        <v>25.27343541964995</v>
      </c>
      <c r="G84" s="101" t="s">
        <v>58</v>
      </c>
      <c r="H84" s="101">
        <v>-9.522738059710676</v>
      </c>
      <c r="I84" s="101">
        <v>67.85726682310182</v>
      </c>
      <c r="J84" s="101" t="s">
        <v>61</v>
      </c>
      <c r="K84" s="101">
        <v>-0.10088122150638851</v>
      </c>
      <c r="L84" s="101">
        <v>0.7017988705981427</v>
      </c>
      <c r="M84" s="101">
        <v>-0.024823217658724507</v>
      </c>
      <c r="N84" s="101">
        <v>-0.012169156914553251</v>
      </c>
      <c r="O84" s="101">
        <v>-0.0038994431648355934</v>
      </c>
      <c r="P84" s="101">
        <v>0.0201279524577581</v>
      </c>
      <c r="Q84" s="101">
        <v>-0.0005572272408679962</v>
      </c>
      <c r="R84" s="101">
        <v>-0.00018701133765214914</v>
      </c>
      <c r="S84" s="101">
        <v>-3.8522768703357866E-05</v>
      </c>
      <c r="T84" s="101">
        <v>0.00029459178256712143</v>
      </c>
      <c r="U84" s="101">
        <v>-1.5092152355165881E-05</v>
      </c>
      <c r="V84" s="101">
        <v>-6.893266996928353E-06</v>
      </c>
      <c r="W84" s="101">
        <v>-2.007908353566181E-06</v>
      </c>
      <c r="X84" s="101">
        <v>67.5</v>
      </c>
    </row>
    <row r="85" spans="1:14" s="101" customFormat="1" ht="12.75">
      <c r="A85" s="101" t="s">
        <v>152</v>
      </c>
      <c r="E85" s="99" t="s">
        <v>106</v>
      </c>
      <c r="F85" s="102">
        <f>MIN(F56:F84)</f>
        <v>21.738240475537367</v>
      </c>
      <c r="G85" s="102"/>
      <c r="H85" s="102"/>
      <c r="I85" s="115"/>
      <c r="J85" s="115" t="s">
        <v>158</v>
      </c>
      <c r="K85" s="102">
        <f>AVERAGE(K83,K78,K73,K68,K63,K58)</f>
        <v>-0.16994480696416195</v>
      </c>
      <c r="L85" s="102">
        <f>AVERAGE(L83,L78,L73,L68,L63,L58)</f>
        <v>0.002031578565331925</v>
      </c>
      <c r="M85" s="115" t="s">
        <v>108</v>
      </c>
      <c r="N85" s="102" t="e">
        <f>Mittelwert(K81,K76,K71,K66,K61,K56)</f>
        <v>#NAME?</v>
      </c>
    </row>
    <row r="86" spans="5:14" s="101" customFormat="1" ht="12.75">
      <c r="E86" s="99" t="s">
        <v>107</v>
      </c>
      <c r="F86" s="102">
        <f>MAX(F56:F84)</f>
        <v>32.34124836878233</v>
      </c>
      <c r="G86" s="102"/>
      <c r="H86" s="102"/>
      <c r="I86" s="115"/>
      <c r="J86" s="115" t="s">
        <v>159</v>
      </c>
      <c r="K86" s="102">
        <f>AVERAGE(K84,K79,K74,K69,K64,K59)</f>
        <v>0.06453684025390473</v>
      </c>
      <c r="L86" s="102">
        <f>AVERAGE(L84,L79,L74,L69,L64,L59)</f>
        <v>0.37332933720525147</v>
      </c>
      <c r="M86" s="102"/>
      <c r="N86" s="102"/>
    </row>
    <row r="87" spans="5:14" s="101" customFormat="1" ht="12.75">
      <c r="E87" s="99"/>
      <c r="F87" s="102"/>
      <c r="G87" s="102"/>
      <c r="H87" s="102"/>
      <c r="I87" s="102"/>
      <c r="J87" s="115" t="s">
        <v>112</v>
      </c>
      <c r="K87" s="102">
        <f>ABS(K85/$G$33)</f>
        <v>0.10621550435260121</v>
      </c>
      <c r="L87" s="102">
        <f>ABS(L85/$H$33)</f>
        <v>0.00564327379258868</v>
      </c>
      <c r="M87" s="115" t="s">
        <v>111</v>
      </c>
      <c r="N87" s="102">
        <f>K87+L87+L88+K88</f>
        <v>0.3818582731336452</v>
      </c>
    </row>
    <row r="88" spans="5:14" s="101" customFormat="1" ht="29.25" customHeight="1">
      <c r="E88" s="99"/>
      <c r="F88" s="102"/>
      <c r="G88" s="102"/>
      <c r="H88" s="102"/>
      <c r="I88" s="102"/>
      <c r="J88" s="102"/>
      <c r="K88" s="102">
        <f>ABS(K86/$G$34)</f>
        <v>0.036668659235173144</v>
      </c>
      <c r="L88" s="102">
        <f>ABS(L86/$H$34)</f>
        <v>0.23333083575328215</v>
      </c>
      <c r="M88" s="102"/>
      <c r="N88" s="102"/>
    </row>
    <row r="89" s="101" customFormat="1" ht="12.75"/>
    <row r="90" s="116" customFormat="1" ht="12.75">
      <c r="A90" s="116" t="s">
        <v>117</v>
      </c>
    </row>
    <row r="91" spans="1:24" s="116" customFormat="1" ht="12.75">
      <c r="A91" s="116">
        <v>2063</v>
      </c>
      <c r="B91" s="116">
        <v>154.06</v>
      </c>
      <c r="C91" s="116">
        <v>150.46</v>
      </c>
      <c r="D91" s="116">
        <v>8.903400526140349</v>
      </c>
      <c r="E91" s="116">
        <v>9.379047635318122</v>
      </c>
      <c r="F91" s="116">
        <v>30.664403991281944</v>
      </c>
      <c r="G91" s="116" t="s">
        <v>59</v>
      </c>
      <c r="H91" s="116">
        <v>-4.4794608128818965</v>
      </c>
      <c r="I91" s="116">
        <v>82.0805391871181</v>
      </c>
      <c r="J91" s="116" t="s">
        <v>73</v>
      </c>
      <c r="K91" s="116">
        <v>0.1323475654918464</v>
      </c>
      <c r="M91" s="116" t="s">
        <v>68</v>
      </c>
      <c r="N91" s="116">
        <v>0.07881716842497546</v>
      </c>
      <c r="X91" s="116">
        <v>67.5</v>
      </c>
    </row>
    <row r="92" spans="1:24" s="116" customFormat="1" ht="12.75">
      <c r="A92" s="116">
        <v>2064</v>
      </c>
      <c r="B92" s="116">
        <v>152.5</v>
      </c>
      <c r="C92" s="116">
        <v>146.60000610351562</v>
      </c>
      <c r="D92" s="116">
        <v>8.983277320861816</v>
      </c>
      <c r="E92" s="116">
        <v>9.560624122619629</v>
      </c>
      <c r="F92" s="116">
        <v>32.34124836878233</v>
      </c>
      <c r="G92" s="116" t="s">
        <v>56</v>
      </c>
      <c r="H92" s="116">
        <v>0.793646541719923</v>
      </c>
      <c r="I92" s="116">
        <v>85.79364654171992</v>
      </c>
      <c r="J92" s="116" t="s">
        <v>62</v>
      </c>
      <c r="K92" s="116">
        <v>0.32012666087657005</v>
      </c>
      <c r="L92" s="116">
        <v>0.15388365966725262</v>
      </c>
      <c r="M92" s="116">
        <v>0.07578551621143814</v>
      </c>
      <c r="N92" s="116">
        <v>0.015985368689859603</v>
      </c>
      <c r="O92" s="116">
        <v>0.012856845906332686</v>
      </c>
      <c r="P92" s="116">
        <v>0.004414421809620258</v>
      </c>
      <c r="Q92" s="116">
        <v>0.0015649633970311843</v>
      </c>
      <c r="R92" s="116">
        <v>0.00024605139942451235</v>
      </c>
      <c r="S92" s="116">
        <v>0.00016867564026751288</v>
      </c>
      <c r="T92" s="116">
        <v>6.496374154082071E-05</v>
      </c>
      <c r="U92" s="116">
        <v>3.422934365415602E-05</v>
      </c>
      <c r="V92" s="116">
        <v>9.130157557251011E-06</v>
      </c>
      <c r="W92" s="116">
        <v>1.0517958271225925E-05</v>
      </c>
      <c r="X92" s="116">
        <v>67.5</v>
      </c>
    </row>
    <row r="93" spans="1:24" s="116" customFormat="1" ht="12.75">
      <c r="A93" s="116">
        <v>2061</v>
      </c>
      <c r="B93" s="116">
        <v>147</v>
      </c>
      <c r="C93" s="116">
        <v>149.39999389648438</v>
      </c>
      <c r="D93" s="116">
        <v>8.91086196899414</v>
      </c>
      <c r="E93" s="116">
        <v>9.069233894348145</v>
      </c>
      <c r="F93" s="116">
        <v>30.702796291506488</v>
      </c>
      <c r="G93" s="116" t="s">
        <v>57</v>
      </c>
      <c r="H93" s="116">
        <v>2.5901641379271894</v>
      </c>
      <c r="I93" s="116">
        <v>82.09016413792719</v>
      </c>
      <c r="J93" s="116" t="s">
        <v>60</v>
      </c>
      <c r="K93" s="116">
        <v>-0.27125318525405073</v>
      </c>
      <c r="L93" s="116">
        <v>-0.000837211170999745</v>
      </c>
      <c r="M93" s="116">
        <v>0.06466880653847557</v>
      </c>
      <c r="N93" s="116">
        <v>-0.00016539983074761726</v>
      </c>
      <c r="O93" s="116">
        <v>-0.010819681671636034</v>
      </c>
      <c r="P93" s="116">
        <v>-9.57595341457677E-05</v>
      </c>
      <c r="Q93" s="116">
        <v>0.0013563600525710845</v>
      </c>
      <c r="R93" s="116">
        <v>-1.3305160380324273E-05</v>
      </c>
      <c r="S93" s="116">
        <v>-0.00013547487498379151</v>
      </c>
      <c r="T93" s="116">
        <v>-6.816996037259912E-06</v>
      </c>
      <c r="U93" s="116">
        <v>3.092622466942538E-05</v>
      </c>
      <c r="V93" s="116">
        <v>-1.0522839622396135E-06</v>
      </c>
      <c r="W93" s="116">
        <v>-8.234548008601552E-06</v>
      </c>
      <c r="X93" s="116">
        <v>67.5</v>
      </c>
    </row>
    <row r="94" spans="1:24" s="116" customFormat="1" ht="12.75">
      <c r="A94" s="116">
        <v>2062</v>
      </c>
      <c r="B94" s="116">
        <v>139.4600067138672</v>
      </c>
      <c r="C94" s="116">
        <v>139.9600067138672</v>
      </c>
      <c r="D94" s="116">
        <v>9.01461410522461</v>
      </c>
      <c r="E94" s="116">
        <v>9.492703437805176</v>
      </c>
      <c r="F94" s="116">
        <v>29.198923398319238</v>
      </c>
      <c r="G94" s="116" t="s">
        <v>58</v>
      </c>
      <c r="H94" s="116">
        <v>5.186300622296088</v>
      </c>
      <c r="I94" s="116">
        <v>77.14630733616328</v>
      </c>
      <c r="J94" s="116" t="s">
        <v>61</v>
      </c>
      <c r="K94" s="116">
        <v>0.1700082012536869</v>
      </c>
      <c r="L94" s="116">
        <v>-0.1538813822073417</v>
      </c>
      <c r="M94" s="116">
        <v>0.03951442683784459</v>
      </c>
      <c r="N94" s="116">
        <v>-0.01598451297496212</v>
      </c>
      <c r="O94" s="116">
        <v>0.006944996413508565</v>
      </c>
      <c r="P94" s="116">
        <v>-0.004413383058932362</v>
      </c>
      <c r="Q94" s="116">
        <v>0.0007806393801472926</v>
      </c>
      <c r="R94" s="116">
        <v>-0.00024569139965821915</v>
      </c>
      <c r="S94" s="116">
        <v>0.00010048895395903707</v>
      </c>
      <c r="T94" s="116">
        <v>-6.460507936695487E-05</v>
      </c>
      <c r="U94" s="116">
        <v>1.467026225704696E-05</v>
      </c>
      <c r="V94" s="116">
        <v>-9.069315050379552E-06</v>
      </c>
      <c r="W94" s="116">
        <v>6.543673684505215E-06</v>
      </c>
      <c r="X94" s="116">
        <v>67.5</v>
      </c>
    </row>
    <row r="95" s="116" customFormat="1" ht="12.75">
      <c r="A95" s="116" t="s">
        <v>123</v>
      </c>
    </row>
    <row r="96" spans="1:24" s="116" customFormat="1" ht="12.75">
      <c r="A96" s="116">
        <v>2063</v>
      </c>
      <c r="B96" s="116">
        <v>137.48</v>
      </c>
      <c r="C96" s="116">
        <v>136.88</v>
      </c>
      <c r="D96" s="116">
        <v>8.970053278204771</v>
      </c>
      <c r="E96" s="116">
        <v>9.35763436866303</v>
      </c>
      <c r="F96" s="116">
        <v>26.919982420582766</v>
      </c>
      <c r="G96" s="116" t="s">
        <v>59</v>
      </c>
      <c r="H96" s="116">
        <v>1.4925189532040406</v>
      </c>
      <c r="I96" s="116">
        <v>71.47251895320403</v>
      </c>
      <c r="J96" s="116" t="s">
        <v>73</v>
      </c>
      <c r="K96" s="116">
        <v>0.17931934652059625</v>
      </c>
      <c r="M96" s="116" t="s">
        <v>68</v>
      </c>
      <c r="N96" s="116">
        <v>0.09503029228327729</v>
      </c>
      <c r="X96" s="116">
        <v>67.5</v>
      </c>
    </row>
    <row r="97" spans="1:24" s="116" customFormat="1" ht="12.75">
      <c r="A97" s="116">
        <v>2064</v>
      </c>
      <c r="B97" s="116">
        <v>145.3800048828125</v>
      </c>
      <c r="C97" s="116">
        <v>131.67999267578125</v>
      </c>
      <c r="D97" s="116">
        <v>9.255866050720215</v>
      </c>
      <c r="E97" s="116">
        <v>9.773636817932129</v>
      </c>
      <c r="F97" s="116">
        <v>28.76825844493267</v>
      </c>
      <c r="G97" s="116" t="s">
        <v>56</v>
      </c>
      <c r="H97" s="116">
        <v>-3.8342970844610704</v>
      </c>
      <c r="I97" s="116">
        <v>74.04570779835143</v>
      </c>
      <c r="J97" s="116" t="s">
        <v>62</v>
      </c>
      <c r="K97" s="116">
        <v>0.4053827868138239</v>
      </c>
      <c r="L97" s="116">
        <v>0.07406415014241222</v>
      </c>
      <c r="M97" s="116">
        <v>0.095969072695257</v>
      </c>
      <c r="N97" s="116">
        <v>0.003875475690026629</v>
      </c>
      <c r="O97" s="116">
        <v>0.016280920369440198</v>
      </c>
      <c r="P97" s="116">
        <v>0.0021246333034153826</v>
      </c>
      <c r="Q97" s="116">
        <v>0.0019817807105005606</v>
      </c>
      <c r="R97" s="116">
        <v>5.966077110002649E-05</v>
      </c>
      <c r="S97" s="116">
        <v>0.00021360420294596062</v>
      </c>
      <c r="T97" s="116">
        <v>3.125289033586087E-05</v>
      </c>
      <c r="U97" s="116">
        <v>4.3345233671528795E-05</v>
      </c>
      <c r="V97" s="116">
        <v>2.209909410216939E-06</v>
      </c>
      <c r="W97" s="116">
        <v>1.3318820585635158E-05</v>
      </c>
      <c r="X97" s="116">
        <v>67.5</v>
      </c>
    </row>
    <row r="98" spans="1:24" s="116" customFormat="1" ht="12.75">
      <c r="A98" s="116">
        <v>2061</v>
      </c>
      <c r="B98" s="116">
        <v>143.1199951171875</v>
      </c>
      <c r="C98" s="116">
        <v>139.1199951171875</v>
      </c>
      <c r="D98" s="116">
        <v>9.277298927307129</v>
      </c>
      <c r="E98" s="116">
        <v>9.178160667419434</v>
      </c>
      <c r="F98" s="116">
        <v>27.938814282129055</v>
      </c>
      <c r="G98" s="116" t="s">
        <v>57</v>
      </c>
      <c r="H98" s="116">
        <v>-3.882105376787493</v>
      </c>
      <c r="I98" s="116">
        <v>71.7378897404</v>
      </c>
      <c r="J98" s="116" t="s">
        <v>60</v>
      </c>
      <c r="K98" s="116">
        <v>0.20807442557752626</v>
      </c>
      <c r="L98" s="116">
        <v>-0.00040310340326099624</v>
      </c>
      <c r="M98" s="116">
        <v>-0.048319531758865955</v>
      </c>
      <c r="N98" s="116">
        <v>4.0127042137356406E-05</v>
      </c>
      <c r="O98" s="116">
        <v>0.00850686115315812</v>
      </c>
      <c r="P98" s="116">
        <v>-4.6160055883112765E-05</v>
      </c>
      <c r="Q98" s="116">
        <v>-0.0009525181309694257</v>
      </c>
      <c r="R98" s="116">
        <v>3.2257597283784786E-06</v>
      </c>
      <c r="S98" s="116">
        <v>0.0001236479742667548</v>
      </c>
      <c r="T98" s="116">
        <v>-3.288231680954108E-06</v>
      </c>
      <c r="U98" s="116">
        <v>-1.775026483733167E-05</v>
      </c>
      <c r="V98" s="116">
        <v>2.5669719667874874E-07</v>
      </c>
      <c r="W98" s="116">
        <v>8.065784631561373E-06</v>
      </c>
      <c r="X98" s="116">
        <v>67.5</v>
      </c>
    </row>
    <row r="99" spans="1:24" s="116" customFormat="1" ht="12.75">
      <c r="A99" s="116">
        <v>2062</v>
      </c>
      <c r="B99" s="116">
        <v>130.17999267578125</v>
      </c>
      <c r="C99" s="116">
        <v>136.67999267578125</v>
      </c>
      <c r="D99" s="116">
        <v>8.96878719329834</v>
      </c>
      <c r="E99" s="116">
        <v>9.471335411071777</v>
      </c>
      <c r="F99" s="116">
        <v>25.583206073383845</v>
      </c>
      <c r="G99" s="116" t="s">
        <v>58</v>
      </c>
      <c r="H99" s="116">
        <v>5.232152172516962</v>
      </c>
      <c r="I99" s="116">
        <v>67.91214484829821</v>
      </c>
      <c r="J99" s="116" t="s">
        <v>61</v>
      </c>
      <c r="K99" s="116">
        <v>0.34790837481372117</v>
      </c>
      <c r="L99" s="116">
        <v>-0.07406305316393633</v>
      </c>
      <c r="M99" s="116">
        <v>0.08291734296630268</v>
      </c>
      <c r="N99" s="116">
        <v>0.0038752679448622236</v>
      </c>
      <c r="O99" s="116">
        <v>0.013881703115862336</v>
      </c>
      <c r="P99" s="116">
        <v>-0.002124131804578668</v>
      </c>
      <c r="Q99" s="116">
        <v>0.0017378619032266686</v>
      </c>
      <c r="R99" s="116">
        <v>5.9573501512203626E-05</v>
      </c>
      <c r="S99" s="116">
        <v>0.00017417788027159785</v>
      </c>
      <c r="T99" s="116">
        <v>-3.107942545732973E-05</v>
      </c>
      <c r="U99" s="116">
        <v>3.9544119414193824E-05</v>
      </c>
      <c r="V99" s="116">
        <v>2.1949501476303855E-06</v>
      </c>
      <c r="W99" s="116">
        <v>1.0598778234759288E-05</v>
      </c>
      <c r="X99" s="116">
        <v>67.5</v>
      </c>
    </row>
    <row r="100" s="116" customFormat="1" ht="12.75">
      <c r="A100" s="116" t="s">
        <v>129</v>
      </c>
    </row>
    <row r="101" spans="1:24" s="116" customFormat="1" ht="12.75">
      <c r="A101" s="116">
        <v>2063</v>
      </c>
      <c r="B101" s="116">
        <v>115.56</v>
      </c>
      <c r="C101" s="116">
        <v>120.06</v>
      </c>
      <c r="D101" s="116">
        <v>9.231845280421947</v>
      </c>
      <c r="E101" s="116">
        <v>9.505263493490446</v>
      </c>
      <c r="F101" s="116">
        <v>21.938348059999516</v>
      </c>
      <c r="G101" s="116" t="s">
        <v>59</v>
      </c>
      <c r="H101" s="116">
        <v>8.482477154970702</v>
      </c>
      <c r="I101" s="116">
        <v>56.542477154970705</v>
      </c>
      <c r="J101" s="116" t="s">
        <v>73</v>
      </c>
      <c r="K101" s="116">
        <v>0.24222760234334365</v>
      </c>
      <c r="M101" s="116" t="s">
        <v>68</v>
      </c>
      <c r="N101" s="116">
        <v>0.15467890465720838</v>
      </c>
      <c r="X101" s="116">
        <v>67.5</v>
      </c>
    </row>
    <row r="102" spans="1:24" s="116" customFormat="1" ht="12.75">
      <c r="A102" s="116">
        <v>2064</v>
      </c>
      <c r="B102" s="116">
        <v>134.3000030517578</v>
      </c>
      <c r="C102" s="116">
        <v>129.8000030517578</v>
      </c>
      <c r="D102" s="116">
        <v>9.04600715637207</v>
      </c>
      <c r="E102" s="116">
        <v>9.45975112915039</v>
      </c>
      <c r="F102" s="116">
        <v>23.23975587620828</v>
      </c>
      <c r="G102" s="116" t="s">
        <v>56</v>
      </c>
      <c r="H102" s="116">
        <v>-5.6247210344156855</v>
      </c>
      <c r="I102" s="116">
        <v>61.17528201734213</v>
      </c>
      <c r="J102" s="116" t="s">
        <v>62</v>
      </c>
      <c r="K102" s="116">
        <v>0.40560686423239384</v>
      </c>
      <c r="L102" s="116">
        <v>0.26009926162919483</v>
      </c>
      <c r="M102" s="116">
        <v>0.09602206603766643</v>
      </c>
      <c r="N102" s="116">
        <v>0.022664143289295738</v>
      </c>
      <c r="O102" s="116">
        <v>0.016289911227438912</v>
      </c>
      <c r="P102" s="116">
        <v>0.007461436618191431</v>
      </c>
      <c r="Q102" s="116">
        <v>0.0019828447769872247</v>
      </c>
      <c r="R102" s="116">
        <v>0.00034884068730192067</v>
      </c>
      <c r="S102" s="116">
        <v>0.0002137378274066675</v>
      </c>
      <c r="T102" s="116">
        <v>0.00010980088883129884</v>
      </c>
      <c r="U102" s="116">
        <v>4.336807056553035E-05</v>
      </c>
      <c r="V102" s="116">
        <v>1.294760257697405E-05</v>
      </c>
      <c r="W102" s="116">
        <v>1.3330872936292378E-05</v>
      </c>
      <c r="X102" s="116">
        <v>67.5</v>
      </c>
    </row>
    <row r="103" spans="1:24" s="116" customFormat="1" ht="12.75">
      <c r="A103" s="116">
        <v>2061</v>
      </c>
      <c r="B103" s="116">
        <v>129.52000427246094</v>
      </c>
      <c r="C103" s="116">
        <v>129.72000122070312</v>
      </c>
      <c r="D103" s="116">
        <v>9.181381225585938</v>
      </c>
      <c r="E103" s="116">
        <v>9.539295196533203</v>
      </c>
      <c r="F103" s="116">
        <v>24.32987035406078</v>
      </c>
      <c r="G103" s="116" t="s">
        <v>57</v>
      </c>
      <c r="H103" s="116">
        <v>1.0678755273119975</v>
      </c>
      <c r="I103" s="116">
        <v>63.08787979977293</v>
      </c>
      <c r="J103" s="116" t="s">
        <v>60</v>
      </c>
      <c r="K103" s="116">
        <v>0.2863010010305558</v>
      </c>
      <c r="L103" s="116">
        <v>0.001415379942007191</v>
      </c>
      <c r="M103" s="116">
        <v>-0.06700031563908602</v>
      </c>
      <c r="N103" s="116">
        <v>-0.00023440829057259932</v>
      </c>
      <c r="O103" s="116">
        <v>0.011622056763848657</v>
      </c>
      <c r="P103" s="116">
        <v>0.0001618689205705657</v>
      </c>
      <c r="Q103" s="116">
        <v>-0.0013457934212657919</v>
      </c>
      <c r="R103" s="116">
        <v>-1.8832899826570767E-05</v>
      </c>
      <c r="S103" s="116">
        <v>0.00016225241848959716</v>
      </c>
      <c r="T103" s="116">
        <v>1.1523665590078271E-05</v>
      </c>
      <c r="U103" s="116">
        <v>-2.6822852555419218E-05</v>
      </c>
      <c r="V103" s="116">
        <v>-1.4826247678552942E-06</v>
      </c>
      <c r="W103" s="116">
        <v>1.0402121560556696E-05</v>
      </c>
      <c r="X103" s="116">
        <v>67.5</v>
      </c>
    </row>
    <row r="104" spans="1:24" s="116" customFormat="1" ht="12.75">
      <c r="A104" s="116">
        <v>2062</v>
      </c>
      <c r="B104" s="116">
        <v>130.3800048828125</v>
      </c>
      <c r="C104" s="116">
        <v>130.77999877929688</v>
      </c>
      <c r="D104" s="116">
        <v>8.89011287689209</v>
      </c>
      <c r="E104" s="116">
        <v>9.531914710998535</v>
      </c>
      <c r="F104" s="116">
        <v>24.179397218694866</v>
      </c>
      <c r="G104" s="116" t="s">
        <v>58</v>
      </c>
      <c r="H104" s="116">
        <v>1.874209742294056</v>
      </c>
      <c r="I104" s="116">
        <v>64.75421462510656</v>
      </c>
      <c r="J104" s="116" t="s">
        <v>61</v>
      </c>
      <c r="K104" s="116">
        <v>0.28731283494013504</v>
      </c>
      <c r="L104" s="116">
        <v>0.2600954105701831</v>
      </c>
      <c r="M104" s="116">
        <v>0.06878368171597692</v>
      </c>
      <c r="N104" s="116">
        <v>-0.02266293105030856</v>
      </c>
      <c r="O104" s="116">
        <v>0.011414420895328858</v>
      </c>
      <c r="P104" s="116">
        <v>0.007459680613795828</v>
      </c>
      <c r="Q104" s="116">
        <v>0.0014561982958729322</v>
      </c>
      <c r="R104" s="116">
        <v>-0.000348331949441045</v>
      </c>
      <c r="S104" s="116">
        <v>0.0001391330714057553</v>
      </c>
      <c r="T104" s="116">
        <v>0.00010919450681930522</v>
      </c>
      <c r="U104" s="116">
        <v>3.407820601743966E-05</v>
      </c>
      <c r="V104" s="116">
        <v>-1.2862435083956967E-05</v>
      </c>
      <c r="W104" s="116">
        <v>8.337148210447866E-06</v>
      </c>
      <c r="X104" s="116">
        <v>67.5</v>
      </c>
    </row>
    <row r="105" s="116" customFormat="1" ht="12.75">
      <c r="A105" s="116" t="s">
        <v>135</v>
      </c>
    </row>
    <row r="106" spans="1:24" s="116" customFormat="1" ht="12.75">
      <c r="A106" s="116">
        <v>2063</v>
      </c>
      <c r="B106" s="116">
        <v>124.64</v>
      </c>
      <c r="C106" s="116">
        <v>127.74</v>
      </c>
      <c r="D106" s="116">
        <v>9.12698339180951</v>
      </c>
      <c r="E106" s="116">
        <v>9.318252666119646</v>
      </c>
      <c r="F106" s="116">
        <v>23.51405628638123</v>
      </c>
      <c r="G106" s="116" t="s">
        <v>59</v>
      </c>
      <c r="H106" s="116">
        <v>4.183286424158183</v>
      </c>
      <c r="I106" s="116">
        <v>61.323286424158184</v>
      </c>
      <c r="J106" s="116" t="s">
        <v>73</v>
      </c>
      <c r="K106" s="116">
        <v>0.3745123014334798</v>
      </c>
      <c r="M106" s="116" t="s">
        <v>68</v>
      </c>
      <c r="N106" s="116">
        <v>0.1967782152287373</v>
      </c>
      <c r="X106" s="116">
        <v>67.5</v>
      </c>
    </row>
    <row r="107" spans="1:24" s="116" customFormat="1" ht="12.75">
      <c r="A107" s="116">
        <v>2064</v>
      </c>
      <c r="B107" s="116">
        <v>141.94000244140625</v>
      </c>
      <c r="C107" s="116">
        <v>136.13999938964844</v>
      </c>
      <c r="D107" s="116">
        <v>8.820843696594238</v>
      </c>
      <c r="E107" s="116">
        <v>9.2847900390625</v>
      </c>
      <c r="F107" s="116">
        <v>25.62815439176641</v>
      </c>
      <c r="G107" s="116" t="s">
        <v>56</v>
      </c>
      <c r="H107" s="116">
        <v>-5.233345914788217</v>
      </c>
      <c r="I107" s="116">
        <v>69.20665652661803</v>
      </c>
      <c r="J107" s="116" t="s">
        <v>62</v>
      </c>
      <c r="K107" s="116">
        <v>0.5922517713035707</v>
      </c>
      <c r="L107" s="116">
        <v>0.03801073689525116</v>
      </c>
      <c r="M107" s="116">
        <v>0.14020767217564356</v>
      </c>
      <c r="N107" s="116">
        <v>0.04551033836505475</v>
      </c>
      <c r="O107" s="116">
        <v>0.023786074881347017</v>
      </c>
      <c r="P107" s="116">
        <v>0.001090439649003592</v>
      </c>
      <c r="Q107" s="116">
        <v>0.002895278520589108</v>
      </c>
      <c r="R107" s="116">
        <v>0.0007004970067840457</v>
      </c>
      <c r="S107" s="116">
        <v>0.00031208043899928154</v>
      </c>
      <c r="T107" s="116">
        <v>1.604919662036973E-05</v>
      </c>
      <c r="U107" s="116">
        <v>6.332261654022904E-05</v>
      </c>
      <c r="V107" s="116">
        <v>2.5998455684618834E-05</v>
      </c>
      <c r="W107" s="116">
        <v>1.9463306879825892E-05</v>
      </c>
      <c r="X107" s="116">
        <v>67.5</v>
      </c>
    </row>
    <row r="108" spans="1:24" s="116" customFormat="1" ht="12.75">
      <c r="A108" s="116">
        <v>2061</v>
      </c>
      <c r="B108" s="116">
        <v>132.5800018310547</v>
      </c>
      <c r="C108" s="116">
        <v>136.67999267578125</v>
      </c>
      <c r="D108" s="116">
        <v>9.055277824401855</v>
      </c>
      <c r="E108" s="116">
        <v>9.152942657470703</v>
      </c>
      <c r="F108" s="116">
        <v>25.743480736112065</v>
      </c>
      <c r="G108" s="116" t="s">
        <v>57</v>
      </c>
      <c r="H108" s="116">
        <v>2.611704539454422</v>
      </c>
      <c r="I108" s="116">
        <v>67.69170637050911</v>
      </c>
      <c r="J108" s="116" t="s">
        <v>60</v>
      </c>
      <c r="K108" s="116">
        <v>0.06273800041436443</v>
      </c>
      <c r="L108" s="116">
        <v>0.0002071051896844219</v>
      </c>
      <c r="M108" s="116">
        <v>-0.013266688698347356</v>
      </c>
      <c r="N108" s="116">
        <v>-0.0004707401436772848</v>
      </c>
      <c r="O108" s="116">
        <v>0.0027746031117610913</v>
      </c>
      <c r="P108" s="116">
        <v>2.3637926353163845E-05</v>
      </c>
      <c r="Q108" s="116">
        <v>-0.0001982144741845819</v>
      </c>
      <c r="R108" s="116">
        <v>-3.784186077891407E-05</v>
      </c>
      <c r="S108" s="116">
        <v>5.7256732774630446E-05</v>
      </c>
      <c r="T108" s="116">
        <v>1.6815755666270272E-06</v>
      </c>
      <c r="U108" s="116">
        <v>6.826367597612614E-07</v>
      </c>
      <c r="V108" s="116">
        <v>-2.9844759477942366E-06</v>
      </c>
      <c r="W108" s="116">
        <v>4.2058642424616706E-06</v>
      </c>
      <c r="X108" s="116">
        <v>67.5</v>
      </c>
    </row>
    <row r="109" spans="1:24" s="116" customFormat="1" ht="12.75">
      <c r="A109" s="116">
        <v>2062</v>
      </c>
      <c r="B109" s="116">
        <v>118.77999877929688</v>
      </c>
      <c r="C109" s="116">
        <v>131.5800018310547</v>
      </c>
      <c r="D109" s="116">
        <v>8.807868003845215</v>
      </c>
      <c r="E109" s="116">
        <v>9.347086906433105</v>
      </c>
      <c r="F109" s="116">
        <v>22.712768061419855</v>
      </c>
      <c r="G109" s="116" t="s">
        <v>58</v>
      </c>
      <c r="H109" s="116">
        <v>10.08453852813659</v>
      </c>
      <c r="I109" s="116">
        <v>61.364537307433466</v>
      </c>
      <c r="J109" s="116" t="s">
        <v>61</v>
      </c>
      <c r="K109" s="116">
        <v>0.5889194375432213</v>
      </c>
      <c r="L109" s="116">
        <v>0.03801017267469872</v>
      </c>
      <c r="M109" s="116">
        <v>0.13957860261477717</v>
      </c>
      <c r="N109" s="116">
        <v>-0.04550790372912056</v>
      </c>
      <c r="O109" s="116">
        <v>0.023623694373091884</v>
      </c>
      <c r="P109" s="116">
        <v>0.0010901834141816686</v>
      </c>
      <c r="Q109" s="116">
        <v>0.00288848554332688</v>
      </c>
      <c r="R109" s="116">
        <v>-0.0006994741239575604</v>
      </c>
      <c r="S109" s="116">
        <v>0.00030678309431577034</v>
      </c>
      <c r="T109" s="116">
        <v>1.596085886702248E-05</v>
      </c>
      <c r="U109" s="116">
        <v>6.331893691902219E-05</v>
      </c>
      <c r="V109" s="116">
        <v>-2.582658710132113E-05</v>
      </c>
      <c r="W109" s="116">
        <v>1.900344759963992E-05</v>
      </c>
      <c r="X109" s="116">
        <v>67.5</v>
      </c>
    </row>
    <row r="110" s="116" customFormat="1" ht="12.75">
      <c r="A110" s="116" t="s">
        <v>141</v>
      </c>
    </row>
    <row r="111" spans="1:24" s="116" customFormat="1" ht="12.75">
      <c r="A111" s="116">
        <v>2063</v>
      </c>
      <c r="B111" s="116">
        <v>125.86</v>
      </c>
      <c r="C111" s="116">
        <v>144.96</v>
      </c>
      <c r="D111" s="116">
        <v>8.848936826212796</v>
      </c>
      <c r="E111" s="116">
        <v>9.13916630547392</v>
      </c>
      <c r="F111" s="116">
        <v>22.465755984085234</v>
      </c>
      <c r="G111" s="116" t="s">
        <v>59</v>
      </c>
      <c r="H111" s="116">
        <v>2.073441976351063</v>
      </c>
      <c r="I111" s="116">
        <v>60.43344197635106</v>
      </c>
      <c r="J111" s="116" t="s">
        <v>73</v>
      </c>
      <c r="K111" s="116">
        <v>0.4567271730766564</v>
      </c>
      <c r="M111" s="116" t="s">
        <v>68</v>
      </c>
      <c r="N111" s="116">
        <v>0.26581615391316843</v>
      </c>
      <c r="X111" s="116">
        <v>67.5</v>
      </c>
    </row>
    <row r="112" spans="1:24" s="116" customFormat="1" ht="12.75">
      <c r="A112" s="116">
        <v>2064</v>
      </c>
      <c r="B112" s="116">
        <v>152.75999450683594</v>
      </c>
      <c r="C112" s="116">
        <v>161.66000366210938</v>
      </c>
      <c r="D112" s="116">
        <v>8.464300155639648</v>
      </c>
      <c r="E112" s="116">
        <v>9.017800331115723</v>
      </c>
      <c r="F112" s="116">
        <v>30.010333483016726</v>
      </c>
      <c r="G112" s="116" t="s">
        <v>56</v>
      </c>
      <c r="H112" s="116">
        <v>-0.7675921299688326</v>
      </c>
      <c r="I112" s="116">
        <v>84.4924023768671</v>
      </c>
      <c r="J112" s="116" t="s">
        <v>62</v>
      </c>
      <c r="K112" s="116">
        <v>0.6190725475786595</v>
      </c>
      <c r="L112" s="116">
        <v>0.20467355152480943</v>
      </c>
      <c r="M112" s="116">
        <v>0.1465570473215626</v>
      </c>
      <c r="N112" s="116">
        <v>0.09716969663052127</v>
      </c>
      <c r="O112" s="116">
        <v>0.024863262956100696</v>
      </c>
      <c r="P112" s="116">
        <v>0.00587142720482858</v>
      </c>
      <c r="Q112" s="116">
        <v>0.003026371351706515</v>
      </c>
      <c r="R112" s="116">
        <v>0.001495660034141856</v>
      </c>
      <c r="S112" s="116">
        <v>0.0003261847956521391</v>
      </c>
      <c r="T112" s="116">
        <v>8.637487087875942E-05</v>
      </c>
      <c r="U112" s="116">
        <v>6.617257187749224E-05</v>
      </c>
      <c r="V112" s="116">
        <v>5.5498888476860615E-05</v>
      </c>
      <c r="W112" s="116">
        <v>2.0338304860615577E-05</v>
      </c>
      <c r="X112" s="116">
        <v>67.5</v>
      </c>
    </row>
    <row r="113" spans="1:24" s="116" customFormat="1" ht="12.75">
      <c r="A113" s="116">
        <v>2061</v>
      </c>
      <c r="B113" s="116">
        <v>131.33999633789062</v>
      </c>
      <c r="C113" s="116">
        <v>141.5399932861328</v>
      </c>
      <c r="D113" s="116">
        <v>8.90820026397705</v>
      </c>
      <c r="E113" s="116">
        <v>8.925050735473633</v>
      </c>
      <c r="F113" s="116">
        <v>29.71954539680141</v>
      </c>
      <c r="G113" s="116" t="s">
        <v>57</v>
      </c>
      <c r="H113" s="116">
        <v>15.592744274199674</v>
      </c>
      <c r="I113" s="116">
        <v>79.4327406120903</v>
      </c>
      <c r="J113" s="116" t="s">
        <v>60</v>
      </c>
      <c r="K113" s="116">
        <v>-0.5186696975305957</v>
      </c>
      <c r="L113" s="116">
        <v>0.0011144400311040963</v>
      </c>
      <c r="M113" s="116">
        <v>0.12368978436712189</v>
      </c>
      <c r="N113" s="116">
        <v>-0.001005227741688202</v>
      </c>
      <c r="O113" s="116">
        <v>-0.020683115581779977</v>
      </c>
      <c r="P113" s="116">
        <v>0.00012751339314207485</v>
      </c>
      <c r="Q113" s="116">
        <v>0.0025959228225936794</v>
      </c>
      <c r="R113" s="116">
        <v>-8.081177160188687E-05</v>
      </c>
      <c r="S113" s="116">
        <v>-0.0002584893221377053</v>
      </c>
      <c r="T113" s="116">
        <v>9.081280503463532E-06</v>
      </c>
      <c r="U113" s="116">
        <v>5.927835633381781E-05</v>
      </c>
      <c r="V113" s="116">
        <v>-6.380172951447526E-06</v>
      </c>
      <c r="W113" s="116">
        <v>-1.5690988717273242E-05</v>
      </c>
      <c r="X113" s="116">
        <v>67.5</v>
      </c>
    </row>
    <row r="114" spans="1:24" s="116" customFormat="1" ht="12.75">
      <c r="A114" s="116">
        <v>2062</v>
      </c>
      <c r="B114" s="116">
        <v>127.81999969482422</v>
      </c>
      <c r="C114" s="116">
        <v>127.31999969482422</v>
      </c>
      <c r="D114" s="116">
        <v>8.630635261535645</v>
      </c>
      <c r="E114" s="116">
        <v>9.261236190795898</v>
      </c>
      <c r="F114" s="116">
        <v>24.757081557784186</v>
      </c>
      <c r="G114" s="116" t="s">
        <v>58</v>
      </c>
      <c r="H114" s="116">
        <v>7.967282692024057</v>
      </c>
      <c r="I114" s="116">
        <v>68.28728238684828</v>
      </c>
      <c r="J114" s="116" t="s">
        <v>61</v>
      </c>
      <c r="K114" s="116">
        <v>0.3379830824598356</v>
      </c>
      <c r="L114" s="116">
        <v>0.2046705174596378</v>
      </c>
      <c r="M114" s="116">
        <v>0.07861173807281985</v>
      </c>
      <c r="N114" s="116">
        <v>-0.09716449691350683</v>
      </c>
      <c r="O114" s="116">
        <v>0.013798209110422247</v>
      </c>
      <c r="P114" s="116">
        <v>0.005870042398157832</v>
      </c>
      <c r="Q114" s="116">
        <v>0.0015556697135212156</v>
      </c>
      <c r="R114" s="116">
        <v>-0.0014934752744186234</v>
      </c>
      <c r="S114" s="116">
        <v>0.00019894670456033534</v>
      </c>
      <c r="T114" s="116">
        <v>8.58961504593761E-05</v>
      </c>
      <c r="U114" s="116">
        <v>2.9408939784405678E-05</v>
      </c>
      <c r="V114" s="116">
        <v>-5.513093519319829E-05</v>
      </c>
      <c r="W114" s="116">
        <v>1.2939842258611306E-05</v>
      </c>
      <c r="X114" s="116">
        <v>67.5</v>
      </c>
    </row>
    <row r="115" s="116" customFormat="1" ht="12.75">
      <c r="A115" s="116" t="s">
        <v>147</v>
      </c>
    </row>
    <row r="116" spans="1:24" s="116" customFormat="1" ht="12.75">
      <c r="A116" s="116">
        <v>2063</v>
      </c>
      <c r="B116" s="116">
        <v>142.54</v>
      </c>
      <c r="C116" s="116">
        <v>145.14</v>
      </c>
      <c r="D116" s="116">
        <v>8.684212355827848</v>
      </c>
      <c r="E116" s="116">
        <v>8.865610957205917</v>
      </c>
      <c r="F116" s="116">
        <v>24.54895007789083</v>
      </c>
      <c r="G116" s="116" t="s">
        <v>59</v>
      </c>
      <c r="H116" s="116">
        <v>-7.702949346699057</v>
      </c>
      <c r="I116" s="116">
        <v>67.33705065330093</v>
      </c>
      <c r="J116" s="116" t="s">
        <v>73</v>
      </c>
      <c r="K116" s="116">
        <v>0.9299073867895566</v>
      </c>
      <c r="M116" s="116" t="s">
        <v>68</v>
      </c>
      <c r="N116" s="116">
        <v>0.5008499988323412</v>
      </c>
      <c r="X116" s="116">
        <v>67.5</v>
      </c>
    </row>
    <row r="117" spans="1:24" s="116" customFormat="1" ht="12.75">
      <c r="A117" s="116">
        <v>2064</v>
      </c>
      <c r="B117" s="116">
        <v>161.0800018310547</v>
      </c>
      <c r="C117" s="116">
        <v>148.97999572753906</v>
      </c>
      <c r="D117" s="116">
        <v>8.64533805847168</v>
      </c>
      <c r="E117" s="116">
        <v>9.25220012664795</v>
      </c>
      <c r="F117" s="116">
        <v>31.447734566390732</v>
      </c>
      <c r="G117" s="116" t="s">
        <v>56</v>
      </c>
      <c r="H117" s="116">
        <v>-6.864473168770601</v>
      </c>
      <c r="I117" s="116">
        <v>86.71552866228409</v>
      </c>
      <c r="J117" s="116" t="s">
        <v>62</v>
      </c>
      <c r="K117" s="116">
        <v>0.9134976563725703</v>
      </c>
      <c r="L117" s="116">
        <v>0.2170478518110974</v>
      </c>
      <c r="M117" s="116">
        <v>0.21625782884130823</v>
      </c>
      <c r="N117" s="116">
        <v>0.012132885819331946</v>
      </c>
      <c r="O117" s="116">
        <v>0.03668784238946951</v>
      </c>
      <c r="P117" s="116">
        <v>0.00622632481128791</v>
      </c>
      <c r="Q117" s="116">
        <v>0.004465738883261514</v>
      </c>
      <c r="R117" s="116">
        <v>0.00018672318201355632</v>
      </c>
      <c r="S117" s="116">
        <v>0.00048133987501011754</v>
      </c>
      <c r="T117" s="116">
        <v>9.162274554788487E-05</v>
      </c>
      <c r="U117" s="116">
        <v>9.767920774730074E-05</v>
      </c>
      <c r="V117" s="116">
        <v>6.929294756560962E-06</v>
      </c>
      <c r="W117" s="116">
        <v>3.0014807200480862E-05</v>
      </c>
      <c r="X117" s="116">
        <v>67.5</v>
      </c>
    </row>
    <row r="118" spans="1:24" s="116" customFormat="1" ht="12.75">
      <c r="A118" s="116">
        <v>2061</v>
      </c>
      <c r="B118" s="116">
        <v>144.8800048828125</v>
      </c>
      <c r="C118" s="116">
        <v>150.5800018310547</v>
      </c>
      <c r="D118" s="116">
        <v>8.872830390930176</v>
      </c>
      <c r="E118" s="116">
        <v>8.951229095458984</v>
      </c>
      <c r="F118" s="116">
        <v>30.200362793560227</v>
      </c>
      <c r="G118" s="116" t="s">
        <v>57</v>
      </c>
      <c r="H118" s="116">
        <v>3.7056901249885925</v>
      </c>
      <c r="I118" s="116">
        <v>81.08569500780109</v>
      </c>
      <c r="J118" s="116" t="s">
        <v>60</v>
      </c>
      <c r="K118" s="116">
        <v>-0.4356798337086116</v>
      </c>
      <c r="L118" s="116">
        <v>-0.001181172664467194</v>
      </c>
      <c r="M118" s="116">
        <v>0.1052949564281064</v>
      </c>
      <c r="N118" s="116">
        <v>-0.00012571453629320252</v>
      </c>
      <c r="O118" s="116">
        <v>-0.017148785272660557</v>
      </c>
      <c r="P118" s="116">
        <v>-0.0001350945709422541</v>
      </c>
      <c r="Q118" s="116">
        <v>0.002275946688981424</v>
      </c>
      <c r="R118" s="116">
        <v>-1.0120611844066336E-05</v>
      </c>
      <c r="S118" s="116">
        <v>-0.00019574281695478217</v>
      </c>
      <c r="T118" s="116">
        <v>-9.614480724629469E-06</v>
      </c>
      <c r="U118" s="116">
        <v>5.62858733734121E-05</v>
      </c>
      <c r="V118" s="116">
        <v>-8.017993509456097E-07</v>
      </c>
      <c r="W118" s="116">
        <v>-1.1287158281867834E-05</v>
      </c>
      <c r="X118" s="116">
        <v>67.5</v>
      </c>
    </row>
    <row r="119" spans="1:24" s="116" customFormat="1" ht="12.75">
      <c r="A119" s="116">
        <v>2062</v>
      </c>
      <c r="B119" s="116">
        <v>122.45999908447266</v>
      </c>
      <c r="C119" s="116">
        <v>121.45999908447266</v>
      </c>
      <c r="D119" s="116">
        <v>8.96491527557373</v>
      </c>
      <c r="E119" s="116">
        <v>9.474924087524414</v>
      </c>
      <c r="F119" s="116">
        <v>25.962543300671427</v>
      </c>
      <c r="G119" s="116" t="s">
        <v>58</v>
      </c>
      <c r="H119" s="116">
        <v>13.966527749054336</v>
      </c>
      <c r="I119" s="116">
        <v>68.92652683352699</v>
      </c>
      <c r="J119" s="116" t="s">
        <v>61</v>
      </c>
      <c r="K119" s="116">
        <v>0.802907871861906</v>
      </c>
      <c r="L119" s="116">
        <v>-0.2170446378212298</v>
      </c>
      <c r="M119" s="116">
        <v>0.18889261681166825</v>
      </c>
      <c r="N119" s="116">
        <v>-0.012132234508132077</v>
      </c>
      <c r="O119" s="116">
        <v>0.032433269074620526</v>
      </c>
      <c r="P119" s="116">
        <v>-0.006224859043589771</v>
      </c>
      <c r="Q119" s="116">
        <v>0.003842250700096011</v>
      </c>
      <c r="R119" s="116">
        <v>-0.0001864487058608062</v>
      </c>
      <c r="S119" s="116">
        <v>0.00043974177068520815</v>
      </c>
      <c r="T119" s="116">
        <v>-9.111689888340244E-05</v>
      </c>
      <c r="U119" s="116">
        <v>7.983187386459467E-05</v>
      </c>
      <c r="V119" s="116">
        <v>-6.882749713895344E-06</v>
      </c>
      <c r="W119" s="116">
        <v>2.7811664984356837E-05</v>
      </c>
      <c r="X119" s="116">
        <v>67.5</v>
      </c>
    </row>
    <row r="120" spans="1:14" s="116" customFormat="1" ht="12.75">
      <c r="A120" s="116" t="s">
        <v>153</v>
      </c>
      <c r="E120" s="117" t="s">
        <v>106</v>
      </c>
      <c r="F120" s="117">
        <f>MIN(F91:F119)</f>
        <v>21.938348059999516</v>
      </c>
      <c r="G120" s="117"/>
      <c r="H120" s="117"/>
      <c r="I120" s="118"/>
      <c r="J120" s="118" t="s">
        <v>158</v>
      </c>
      <c r="K120" s="117">
        <f>AVERAGE(K118,K113,K108,K103,K98,K93)</f>
        <v>-0.11141488157846857</v>
      </c>
      <c r="L120" s="117">
        <f>AVERAGE(L118,L113,L108,L103,L98,L93)</f>
        <v>5.2572987344628986E-05</v>
      </c>
      <c r="M120" s="118" t="s">
        <v>108</v>
      </c>
      <c r="N120" s="117" t="e">
        <f>Mittelwert(K116,K111,K106,K101,K96,K91)</f>
        <v>#NAME?</v>
      </c>
    </row>
    <row r="121" spans="5:14" s="116" customFormat="1" ht="12.75">
      <c r="E121" s="117" t="s">
        <v>107</v>
      </c>
      <c r="F121" s="117">
        <f>MAX(F91:F119)</f>
        <v>32.34124836878233</v>
      </c>
      <c r="G121" s="117"/>
      <c r="H121" s="117"/>
      <c r="I121" s="118"/>
      <c r="J121" s="118" t="s">
        <v>159</v>
      </c>
      <c r="K121" s="117">
        <f>AVERAGE(K119,K114,K109,K104,K99,K94)</f>
        <v>0.42250663381208436</v>
      </c>
      <c r="L121" s="117">
        <f>AVERAGE(L119,L114,L109,L104,L99,L94)</f>
        <v>0.009631171252001964</v>
      </c>
      <c r="M121" s="117"/>
      <c r="N121" s="117"/>
    </row>
    <row r="122" spans="5:14" s="116" customFormat="1" ht="12.75">
      <c r="E122" s="117"/>
      <c r="F122" s="117"/>
      <c r="G122" s="117"/>
      <c r="H122" s="117"/>
      <c r="I122" s="117"/>
      <c r="J122" s="118" t="s">
        <v>112</v>
      </c>
      <c r="K122" s="117">
        <f>ABS(K120/$G$33)</f>
        <v>0.06963430098654286</v>
      </c>
      <c r="L122" s="117">
        <f>ABS(L120/$H$33)</f>
        <v>0.00014603607595730275</v>
      </c>
      <c r="M122" s="118" t="s">
        <v>111</v>
      </c>
      <c r="N122" s="117">
        <f>K122+L122+L123+K123</f>
        <v>0.3158604064882311</v>
      </c>
    </row>
    <row r="123" spans="5:14" s="116" customFormat="1" ht="12.75">
      <c r="E123" s="117"/>
      <c r="F123" s="117"/>
      <c r="G123" s="117"/>
      <c r="H123" s="117"/>
      <c r="I123" s="117"/>
      <c r="J123" s="117"/>
      <c r="K123" s="117">
        <f>ABS(K121/$G$34)</f>
        <v>0.24006058739322975</v>
      </c>
      <c r="L123" s="117">
        <f>ABS(L121/$H$34)</f>
        <v>0.006019482032501227</v>
      </c>
      <c r="M123" s="117"/>
      <c r="N123" s="117"/>
    </row>
    <row r="124" s="101" customFormat="1" ht="12.75"/>
    <row r="125" s="101" customFormat="1" ht="12.75" hidden="1">
      <c r="A125" s="101" t="s">
        <v>118</v>
      </c>
    </row>
    <row r="126" spans="1:24" s="101" customFormat="1" ht="12.75" hidden="1">
      <c r="A126" s="101">
        <v>2063</v>
      </c>
      <c r="B126" s="101">
        <v>154.06</v>
      </c>
      <c r="C126" s="101">
        <v>150.46</v>
      </c>
      <c r="D126" s="101">
        <v>8.903400526140349</v>
      </c>
      <c r="E126" s="101">
        <v>9.379047635318122</v>
      </c>
      <c r="F126" s="101">
        <v>31.76084439418328</v>
      </c>
      <c r="G126" s="101" t="s">
        <v>59</v>
      </c>
      <c r="H126" s="101">
        <v>-1.5445784169198191</v>
      </c>
      <c r="I126" s="101">
        <v>85.01542158308018</v>
      </c>
      <c r="J126" s="101" t="s">
        <v>73</v>
      </c>
      <c r="K126" s="101">
        <v>0.1297229369721787</v>
      </c>
      <c r="M126" s="101" t="s">
        <v>68</v>
      </c>
      <c r="N126" s="101">
        <v>0.10516964972162024</v>
      </c>
      <c r="X126" s="101">
        <v>67.5</v>
      </c>
    </row>
    <row r="127" spans="1:24" s="101" customFormat="1" ht="12.75" hidden="1">
      <c r="A127" s="101">
        <v>2062</v>
      </c>
      <c r="B127" s="101">
        <v>139.4600067138672</v>
      </c>
      <c r="C127" s="101">
        <v>139.9600067138672</v>
      </c>
      <c r="D127" s="101">
        <v>9.01461410522461</v>
      </c>
      <c r="E127" s="101">
        <v>9.492703437805176</v>
      </c>
      <c r="F127" s="101">
        <v>29.891758059827318</v>
      </c>
      <c r="G127" s="101" t="s">
        <v>56</v>
      </c>
      <c r="H127" s="101">
        <v>7.016835091006186</v>
      </c>
      <c r="I127" s="101">
        <v>78.97684180487337</v>
      </c>
      <c r="J127" s="101" t="s">
        <v>62</v>
      </c>
      <c r="K127" s="101">
        <v>0.19618082367671572</v>
      </c>
      <c r="L127" s="101">
        <v>0.2978264767412015</v>
      </c>
      <c r="M127" s="101">
        <v>0.046443090951336016</v>
      </c>
      <c r="N127" s="101">
        <v>0.015568255834485402</v>
      </c>
      <c r="O127" s="101">
        <v>0.00787909151044182</v>
      </c>
      <c r="P127" s="101">
        <v>0.008543739545405583</v>
      </c>
      <c r="Q127" s="101">
        <v>0.0009590615547775135</v>
      </c>
      <c r="R127" s="101">
        <v>0.0002396616227415911</v>
      </c>
      <c r="S127" s="101">
        <v>0.0001033833277280856</v>
      </c>
      <c r="T127" s="101">
        <v>0.00012571764025901103</v>
      </c>
      <c r="U127" s="101">
        <v>2.0971929766251904E-05</v>
      </c>
      <c r="V127" s="101">
        <v>8.897302154897732E-06</v>
      </c>
      <c r="W127" s="101">
        <v>6.446268315535061E-06</v>
      </c>
      <c r="X127" s="101">
        <v>67.5</v>
      </c>
    </row>
    <row r="128" spans="1:24" s="101" customFormat="1" ht="12.75" hidden="1">
      <c r="A128" s="101">
        <v>2064</v>
      </c>
      <c r="B128" s="101">
        <v>152.5</v>
      </c>
      <c r="C128" s="101">
        <v>146.60000610351562</v>
      </c>
      <c r="D128" s="101">
        <v>8.983277320861816</v>
      </c>
      <c r="E128" s="101">
        <v>9.560624122619629</v>
      </c>
      <c r="F128" s="101">
        <v>30.504608804051895</v>
      </c>
      <c r="G128" s="101" t="s">
        <v>57</v>
      </c>
      <c r="H128" s="101">
        <v>-4.07852177547835</v>
      </c>
      <c r="I128" s="101">
        <v>80.92147822452165</v>
      </c>
      <c r="J128" s="101" t="s">
        <v>60</v>
      </c>
      <c r="K128" s="101">
        <v>0.09679785846037994</v>
      </c>
      <c r="L128" s="101">
        <v>-0.0016202187781740602</v>
      </c>
      <c r="M128" s="101">
        <v>-0.023373230755965518</v>
      </c>
      <c r="N128" s="101">
        <v>-0.00016082815419574023</v>
      </c>
      <c r="O128" s="101">
        <v>0.0038134978723550006</v>
      </c>
      <c r="P128" s="101">
        <v>-0.00018540383223232876</v>
      </c>
      <c r="Q128" s="101">
        <v>-0.0005042383918511801</v>
      </c>
      <c r="R128" s="101">
        <v>-1.2935765891124334E-05</v>
      </c>
      <c r="S128" s="101">
        <v>4.380483680922834E-05</v>
      </c>
      <c r="T128" s="101">
        <v>-1.3205676556978204E-05</v>
      </c>
      <c r="U128" s="101">
        <v>-1.2402717799120699E-05</v>
      </c>
      <c r="V128" s="101">
        <v>-1.0205036327113612E-06</v>
      </c>
      <c r="W128" s="101">
        <v>2.533619447649022E-06</v>
      </c>
      <c r="X128" s="101">
        <v>67.5</v>
      </c>
    </row>
    <row r="129" spans="1:24" s="101" customFormat="1" ht="12.75" hidden="1">
      <c r="A129" s="101">
        <v>2061</v>
      </c>
      <c r="B129" s="101">
        <v>147</v>
      </c>
      <c r="C129" s="101">
        <v>149.39999389648438</v>
      </c>
      <c r="D129" s="101">
        <v>8.91086196899414</v>
      </c>
      <c r="E129" s="101">
        <v>9.069233894348145</v>
      </c>
      <c r="F129" s="101">
        <v>30.702796291506488</v>
      </c>
      <c r="G129" s="101" t="s">
        <v>58</v>
      </c>
      <c r="H129" s="101">
        <v>2.5901641379271894</v>
      </c>
      <c r="I129" s="101">
        <v>82.09016413792719</v>
      </c>
      <c r="J129" s="101" t="s">
        <v>61</v>
      </c>
      <c r="K129" s="101">
        <v>-0.17063730593266782</v>
      </c>
      <c r="L129" s="101">
        <v>-0.29782206959724844</v>
      </c>
      <c r="M129" s="101">
        <v>-0.04013293885504097</v>
      </c>
      <c r="N129" s="101">
        <v>-0.015567425093213289</v>
      </c>
      <c r="O129" s="101">
        <v>-0.006894731104797361</v>
      </c>
      <c r="P129" s="101">
        <v>-0.008541727626114097</v>
      </c>
      <c r="Q129" s="101">
        <v>-0.0008158080105242884</v>
      </c>
      <c r="R129" s="101">
        <v>-0.00023931226332125723</v>
      </c>
      <c r="S129" s="101">
        <v>-9.364426690539911E-05</v>
      </c>
      <c r="T129" s="101">
        <v>-0.00012502213875536838</v>
      </c>
      <c r="U129" s="101">
        <v>-1.691136982375991E-05</v>
      </c>
      <c r="V129" s="101">
        <v>-8.838583482163346E-06</v>
      </c>
      <c r="W129" s="101">
        <v>-5.927490842706204E-06</v>
      </c>
      <c r="X129" s="101">
        <v>67.5</v>
      </c>
    </row>
    <row r="130" s="101" customFormat="1" ht="12.75" hidden="1">
      <c r="A130" s="101" t="s">
        <v>124</v>
      </c>
    </row>
    <row r="131" spans="1:24" s="101" customFormat="1" ht="12.75" hidden="1">
      <c r="A131" s="101">
        <v>2063</v>
      </c>
      <c r="B131" s="101">
        <v>137.48</v>
      </c>
      <c r="C131" s="101">
        <v>136.88</v>
      </c>
      <c r="D131" s="101">
        <v>8.970053278204771</v>
      </c>
      <c r="E131" s="101">
        <v>9.35763436866303</v>
      </c>
      <c r="F131" s="101">
        <v>26.97155003328592</v>
      </c>
      <c r="G131" s="101" t="s">
        <v>59</v>
      </c>
      <c r="H131" s="101">
        <v>1.6294308990855342</v>
      </c>
      <c r="I131" s="101">
        <v>71.60943089908552</v>
      </c>
      <c r="J131" s="101" t="s">
        <v>73</v>
      </c>
      <c r="K131" s="101">
        <v>0.16023070459954197</v>
      </c>
      <c r="M131" s="101" t="s">
        <v>68</v>
      </c>
      <c r="N131" s="101">
        <v>0.08403366642552638</v>
      </c>
      <c r="X131" s="101">
        <v>67.5</v>
      </c>
    </row>
    <row r="132" spans="1:24" s="101" customFormat="1" ht="12.75" hidden="1">
      <c r="A132" s="101">
        <v>2062</v>
      </c>
      <c r="B132" s="101">
        <v>130.17999267578125</v>
      </c>
      <c r="C132" s="101">
        <v>136.67999267578125</v>
      </c>
      <c r="D132" s="101">
        <v>8.96878719329834</v>
      </c>
      <c r="E132" s="101">
        <v>9.471335411071777</v>
      </c>
      <c r="F132" s="101">
        <v>25.398459885132084</v>
      </c>
      <c r="G132" s="101" t="s">
        <v>56</v>
      </c>
      <c r="H132" s="101">
        <v>4.741732408053679</v>
      </c>
      <c r="I132" s="101">
        <v>67.42172508383493</v>
      </c>
      <c r="J132" s="101" t="s">
        <v>62</v>
      </c>
      <c r="K132" s="101">
        <v>0.3857452036282721</v>
      </c>
      <c r="L132" s="101">
        <v>0.053205014267302266</v>
      </c>
      <c r="M132" s="101">
        <v>0.091319808661754</v>
      </c>
      <c r="N132" s="101">
        <v>0.003913620415718741</v>
      </c>
      <c r="O132" s="101">
        <v>0.015492320173032124</v>
      </c>
      <c r="P132" s="101">
        <v>0.001526325847588619</v>
      </c>
      <c r="Q132" s="101">
        <v>0.0018857593043593195</v>
      </c>
      <c r="R132" s="101">
        <v>6.0219097326769854E-05</v>
      </c>
      <c r="S132" s="101">
        <v>0.00020326074924624594</v>
      </c>
      <c r="T132" s="101">
        <v>2.245667263904182E-05</v>
      </c>
      <c r="U132" s="101">
        <v>4.124395709633671E-05</v>
      </c>
      <c r="V132" s="101">
        <v>2.2332381626658545E-06</v>
      </c>
      <c r="W132" s="101">
        <v>1.2674670724333042E-05</v>
      </c>
      <c r="X132" s="101">
        <v>67.5</v>
      </c>
    </row>
    <row r="133" spans="1:24" s="101" customFormat="1" ht="12.75" hidden="1">
      <c r="A133" s="101">
        <v>2064</v>
      </c>
      <c r="B133" s="101">
        <v>145.3800048828125</v>
      </c>
      <c r="C133" s="101">
        <v>131.67999267578125</v>
      </c>
      <c r="D133" s="101">
        <v>9.255866050720215</v>
      </c>
      <c r="E133" s="101">
        <v>9.773636817932129</v>
      </c>
      <c r="F133" s="101">
        <v>28.901804936800502</v>
      </c>
      <c r="G133" s="101" t="s">
        <v>57</v>
      </c>
      <c r="H133" s="101">
        <v>-3.4905660055266594</v>
      </c>
      <c r="I133" s="101">
        <v>74.38943887728584</v>
      </c>
      <c r="J133" s="101" t="s">
        <v>60</v>
      </c>
      <c r="K133" s="101">
        <v>0.19563397221610365</v>
      </c>
      <c r="L133" s="101">
        <v>-0.00028937808566727424</v>
      </c>
      <c r="M133" s="101">
        <v>-0.04720523484872584</v>
      </c>
      <c r="N133" s="101">
        <v>4.062869144466745E-05</v>
      </c>
      <c r="O133" s="101">
        <v>0.007712543130532824</v>
      </c>
      <c r="P133" s="101">
        <v>-3.313340739653641E-05</v>
      </c>
      <c r="Q133" s="101">
        <v>-0.0010168126492210673</v>
      </c>
      <c r="R133" s="101">
        <v>3.2681557806374787E-06</v>
      </c>
      <c r="S133" s="101">
        <v>8.904971291902982E-05</v>
      </c>
      <c r="T133" s="101">
        <v>-2.362289894686342E-06</v>
      </c>
      <c r="U133" s="101">
        <v>-2.4920545053772778E-05</v>
      </c>
      <c r="V133" s="101">
        <v>2.591164943364069E-07</v>
      </c>
      <c r="W133" s="101">
        <v>5.169708361972484E-06</v>
      </c>
      <c r="X133" s="101">
        <v>67.5</v>
      </c>
    </row>
    <row r="134" spans="1:24" s="101" customFormat="1" ht="12.75" hidden="1">
      <c r="A134" s="101">
        <v>2061</v>
      </c>
      <c r="B134" s="101">
        <v>143.1199951171875</v>
      </c>
      <c r="C134" s="101">
        <v>139.1199951171875</v>
      </c>
      <c r="D134" s="101">
        <v>9.277298927307129</v>
      </c>
      <c r="E134" s="101">
        <v>9.178160667419434</v>
      </c>
      <c r="F134" s="101">
        <v>27.938814282129055</v>
      </c>
      <c r="G134" s="101" t="s">
        <v>58</v>
      </c>
      <c r="H134" s="101">
        <v>-3.882105376787493</v>
      </c>
      <c r="I134" s="101">
        <v>71.7378897404</v>
      </c>
      <c r="J134" s="101" t="s">
        <v>61</v>
      </c>
      <c r="K134" s="101">
        <v>-0.33245557753956523</v>
      </c>
      <c r="L134" s="101">
        <v>-0.05320422730862063</v>
      </c>
      <c r="M134" s="101">
        <v>-0.07817271427356223</v>
      </c>
      <c r="N134" s="101">
        <v>0.003913409519557342</v>
      </c>
      <c r="O134" s="101">
        <v>-0.013436095519287181</v>
      </c>
      <c r="P134" s="101">
        <v>-0.0015259661760115822</v>
      </c>
      <c r="Q134" s="101">
        <v>-0.0015881373335961155</v>
      </c>
      <c r="R134" s="101">
        <v>6.013034874873475E-05</v>
      </c>
      <c r="S134" s="101">
        <v>-0.00018271584718678247</v>
      </c>
      <c r="T134" s="101">
        <v>-2.2332078552399735E-05</v>
      </c>
      <c r="U134" s="101">
        <v>-3.286381644281967E-05</v>
      </c>
      <c r="V134" s="101">
        <v>2.2181549390315303E-06</v>
      </c>
      <c r="W134" s="101">
        <v>-1.1572441117690635E-05</v>
      </c>
      <c r="X134" s="101">
        <v>67.5</v>
      </c>
    </row>
    <row r="135" s="101" customFormat="1" ht="12.75" hidden="1">
      <c r="A135" s="101" t="s">
        <v>130</v>
      </c>
    </row>
    <row r="136" spans="1:24" s="101" customFormat="1" ht="12.75" hidden="1">
      <c r="A136" s="101">
        <v>2063</v>
      </c>
      <c r="B136" s="101">
        <v>115.56</v>
      </c>
      <c r="C136" s="101">
        <v>120.06</v>
      </c>
      <c r="D136" s="101">
        <v>9.231845280421947</v>
      </c>
      <c r="E136" s="101">
        <v>9.505263493490446</v>
      </c>
      <c r="F136" s="101">
        <v>21.738240475537367</v>
      </c>
      <c r="G136" s="101" t="s">
        <v>59</v>
      </c>
      <c r="H136" s="101">
        <v>7.966732829461648</v>
      </c>
      <c r="I136" s="101">
        <v>56.02673282946165</v>
      </c>
      <c r="J136" s="101" t="s">
        <v>73</v>
      </c>
      <c r="K136" s="101">
        <v>0.1686471007748305</v>
      </c>
      <c r="M136" s="101" t="s">
        <v>68</v>
      </c>
      <c r="N136" s="101">
        <v>0.10430603023924405</v>
      </c>
      <c r="X136" s="101">
        <v>67.5</v>
      </c>
    </row>
    <row r="137" spans="1:24" s="101" customFormat="1" ht="12.75" hidden="1">
      <c r="A137" s="101">
        <v>2062</v>
      </c>
      <c r="B137" s="101">
        <v>130.3800048828125</v>
      </c>
      <c r="C137" s="101">
        <v>130.77999877929688</v>
      </c>
      <c r="D137" s="101">
        <v>8.89011287689209</v>
      </c>
      <c r="E137" s="101">
        <v>9.531914710998535</v>
      </c>
      <c r="F137" s="101">
        <v>22.278207014455116</v>
      </c>
      <c r="G137" s="101" t="s">
        <v>56</v>
      </c>
      <c r="H137" s="101">
        <v>-3.2173182811301615</v>
      </c>
      <c r="I137" s="101">
        <v>59.66268660168233</v>
      </c>
      <c r="J137" s="101" t="s">
        <v>62</v>
      </c>
      <c r="K137" s="101">
        <v>0.34976421537076857</v>
      </c>
      <c r="L137" s="101">
        <v>0.19676497806134335</v>
      </c>
      <c r="M137" s="101">
        <v>0.08280199203720297</v>
      </c>
      <c r="N137" s="101">
        <v>0.022521079217735888</v>
      </c>
      <c r="O137" s="101">
        <v>0.014047119457851231</v>
      </c>
      <c r="P137" s="101">
        <v>0.005644560478875259</v>
      </c>
      <c r="Q137" s="101">
        <v>0.0017098470530148393</v>
      </c>
      <c r="R137" s="101">
        <v>0.0003466478498107338</v>
      </c>
      <c r="S137" s="101">
        <v>0.00018430680524954624</v>
      </c>
      <c r="T137" s="101">
        <v>8.306575282874863E-05</v>
      </c>
      <c r="U137" s="101">
        <v>3.7398214508137764E-05</v>
      </c>
      <c r="V137" s="101">
        <v>1.2866642257225263E-05</v>
      </c>
      <c r="W137" s="101">
        <v>1.1494592270873694E-05</v>
      </c>
      <c r="X137" s="101">
        <v>67.5</v>
      </c>
    </row>
    <row r="138" spans="1:24" s="101" customFormat="1" ht="12.75" hidden="1">
      <c r="A138" s="101">
        <v>2064</v>
      </c>
      <c r="B138" s="101">
        <v>134.3000030517578</v>
      </c>
      <c r="C138" s="101">
        <v>129.8000030517578</v>
      </c>
      <c r="D138" s="101">
        <v>9.04600715637207</v>
      </c>
      <c r="E138" s="101">
        <v>9.45975112915039</v>
      </c>
      <c r="F138" s="101">
        <v>25.355979530908783</v>
      </c>
      <c r="G138" s="101" t="s">
        <v>57</v>
      </c>
      <c r="H138" s="101">
        <v>-0.054069622340861656</v>
      </c>
      <c r="I138" s="101">
        <v>66.74593342941695</v>
      </c>
      <c r="J138" s="101" t="s">
        <v>60</v>
      </c>
      <c r="K138" s="101">
        <v>0.30913573737672784</v>
      </c>
      <c r="L138" s="101">
        <v>0.0010708262618294461</v>
      </c>
      <c r="M138" s="101">
        <v>-0.07273861795284528</v>
      </c>
      <c r="N138" s="101">
        <v>-0.0002328759051121983</v>
      </c>
      <c r="O138" s="101">
        <v>0.012485519542085353</v>
      </c>
      <c r="P138" s="101">
        <v>0.0001224451774268966</v>
      </c>
      <c r="Q138" s="101">
        <v>-0.0014800836601230635</v>
      </c>
      <c r="R138" s="101">
        <v>-1.871093922769353E-05</v>
      </c>
      <c r="S138" s="101">
        <v>0.00016914359062309355</v>
      </c>
      <c r="T138" s="101">
        <v>8.715590802193026E-06</v>
      </c>
      <c r="U138" s="101">
        <v>-3.0789816147953425E-05</v>
      </c>
      <c r="V138" s="101">
        <v>-1.4730552217079847E-06</v>
      </c>
      <c r="W138" s="101">
        <v>1.069431887534459E-05</v>
      </c>
      <c r="X138" s="101">
        <v>67.5</v>
      </c>
    </row>
    <row r="139" spans="1:24" s="101" customFormat="1" ht="12.75" hidden="1">
      <c r="A139" s="101">
        <v>2061</v>
      </c>
      <c r="B139" s="101">
        <v>129.52000427246094</v>
      </c>
      <c r="C139" s="101">
        <v>129.72000122070312</v>
      </c>
      <c r="D139" s="101">
        <v>9.181381225585938</v>
      </c>
      <c r="E139" s="101">
        <v>9.539295196533203</v>
      </c>
      <c r="F139" s="101">
        <v>24.32987035406078</v>
      </c>
      <c r="G139" s="101" t="s">
        <v>58</v>
      </c>
      <c r="H139" s="101">
        <v>1.0678755273119975</v>
      </c>
      <c r="I139" s="101">
        <v>63.08787979977293</v>
      </c>
      <c r="J139" s="101" t="s">
        <v>61</v>
      </c>
      <c r="K139" s="101">
        <v>0.16361571510853146</v>
      </c>
      <c r="L139" s="101">
        <v>0.19676206423647294</v>
      </c>
      <c r="M139" s="101">
        <v>0.039563409150868666</v>
      </c>
      <c r="N139" s="101">
        <v>-0.022519875176038467</v>
      </c>
      <c r="O139" s="101">
        <v>0.00643687554853653</v>
      </c>
      <c r="P139" s="101">
        <v>0.0056432322456377235</v>
      </c>
      <c r="Q139" s="101">
        <v>0.0008561129036174178</v>
      </c>
      <c r="R139" s="101">
        <v>-0.00034614250321453246</v>
      </c>
      <c r="S139" s="101">
        <v>7.32082250325843E-05</v>
      </c>
      <c r="T139" s="101">
        <v>8.260725010539625E-05</v>
      </c>
      <c r="U139" s="101">
        <v>2.1227662847612605E-05</v>
      </c>
      <c r="V139" s="101">
        <v>-1.2782041749627234E-05</v>
      </c>
      <c r="W139" s="101">
        <v>4.21392872104853E-06</v>
      </c>
      <c r="X139" s="101">
        <v>67.5</v>
      </c>
    </row>
    <row r="140" s="101" customFormat="1" ht="12.75" hidden="1">
      <c r="A140" s="101" t="s">
        <v>136</v>
      </c>
    </row>
    <row r="141" spans="1:24" s="101" customFormat="1" ht="12.75" hidden="1">
      <c r="A141" s="101">
        <v>2063</v>
      </c>
      <c r="B141" s="101">
        <v>124.64</v>
      </c>
      <c r="C141" s="101">
        <v>127.74</v>
      </c>
      <c r="D141" s="101">
        <v>9.12698339180951</v>
      </c>
      <c r="E141" s="101">
        <v>9.318252666119646</v>
      </c>
      <c r="F141" s="101">
        <v>24.246600789414718</v>
      </c>
      <c r="G141" s="101" t="s">
        <v>59</v>
      </c>
      <c r="H141" s="101">
        <v>6.093719733956064</v>
      </c>
      <c r="I141" s="101">
        <v>63.233719733956065</v>
      </c>
      <c r="J141" s="101" t="s">
        <v>73</v>
      </c>
      <c r="K141" s="101">
        <v>0.1668914449225543</v>
      </c>
      <c r="M141" s="101" t="s">
        <v>68</v>
      </c>
      <c r="N141" s="101">
        <v>0.09416499508063124</v>
      </c>
      <c r="X141" s="101">
        <v>67.5</v>
      </c>
    </row>
    <row r="142" spans="1:24" s="101" customFormat="1" ht="12.75" hidden="1">
      <c r="A142" s="101">
        <v>2062</v>
      </c>
      <c r="B142" s="101">
        <v>118.77999877929688</v>
      </c>
      <c r="C142" s="101">
        <v>131.5800018310547</v>
      </c>
      <c r="D142" s="101">
        <v>8.807868003845215</v>
      </c>
      <c r="E142" s="101">
        <v>9.347086906433105</v>
      </c>
      <c r="F142" s="101">
        <v>21.215609947545087</v>
      </c>
      <c r="G142" s="101" t="s">
        <v>56</v>
      </c>
      <c r="H142" s="101">
        <v>6.039570751177237</v>
      </c>
      <c r="I142" s="101">
        <v>57.31956953047411</v>
      </c>
      <c r="J142" s="101" t="s">
        <v>62</v>
      </c>
      <c r="K142" s="101">
        <v>0.37950928622094776</v>
      </c>
      <c r="L142" s="101">
        <v>0.11178468778879977</v>
      </c>
      <c r="M142" s="101">
        <v>0.08984343851544936</v>
      </c>
      <c r="N142" s="101">
        <v>0.04527602812484751</v>
      </c>
      <c r="O142" s="101">
        <v>0.015241782899980051</v>
      </c>
      <c r="P142" s="101">
        <v>0.0032068111912415746</v>
      </c>
      <c r="Q142" s="101">
        <v>0.0018552658727393103</v>
      </c>
      <c r="R142" s="101">
        <v>0.000696936622912719</v>
      </c>
      <c r="S142" s="101">
        <v>0.0001999751370764115</v>
      </c>
      <c r="T142" s="101">
        <v>4.718203338785292E-05</v>
      </c>
      <c r="U142" s="101">
        <v>4.057832160146904E-05</v>
      </c>
      <c r="V142" s="101">
        <v>2.5868536620210202E-05</v>
      </c>
      <c r="W142" s="101">
        <v>1.2468275536181062E-05</v>
      </c>
      <c r="X142" s="101">
        <v>67.5</v>
      </c>
    </row>
    <row r="143" spans="1:24" s="101" customFormat="1" ht="12.75" hidden="1">
      <c r="A143" s="101">
        <v>2064</v>
      </c>
      <c r="B143" s="101">
        <v>141.94000244140625</v>
      </c>
      <c r="C143" s="101">
        <v>136.13999938964844</v>
      </c>
      <c r="D143" s="101">
        <v>8.820843696594238</v>
      </c>
      <c r="E143" s="101">
        <v>9.2847900390625</v>
      </c>
      <c r="F143" s="101">
        <v>26.396387534623507</v>
      </c>
      <c r="G143" s="101" t="s">
        <v>57</v>
      </c>
      <c r="H143" s="101">
        <v>-3.158797492871571</v>
      </c>
      <c r="I143" s="101">
        <v>71.28120494853468</v>
      </c>
      <c r="J143" s="101" t="s">
        <v>60</v>
      </c>
      <c r="K143" s="101">
        <v>0.3553558044198837</v>
      </c>
      <c r="L143" s="101">
        <v>-0.0006076262550716417</v>
      </c>
      <c r="M143" s="101">
        <v>-0.0844785751363727</v>
      </c>
      <c r="N143" s="101">
        <v>-0.0004680203523781601</v>
      </c>
      <c r="O143" s="101">
        <v>0.014213177864157935</v>
      </c>
      <c r="P143" s="101">
        <v>-6.961629629691263E-05</v>
      </c>
      <c r="Q143" s="101">
        <v>-0.0017604413749576213</v>
      </c>
      <c r="R143" s="101">
        <v>-3.762167082485638E-05</v>
      </c>
      <c r="S143" s="101">
        <v>0.0001811756454294865</v>
      </c>
      <c r="T143" s="101">
        <v>-4.964440583325574E-06</v>
      </c>
      <c r="U143" s="101">
        <v>-3.939746757370874E-05</v>
      </c>
      <c r="V143" s="101">
        <v>-2.9656289245639557E-06</v>
      </c>
      <c r="W143" s="101">
        <v>1.1114930706741799E-05</v>
      </c>
      <c r="X143" s="101">
        <v>67.5</v>
      </c>
    </row>
    <row r="144" spans="1:24" s="101" customFormat="1" ht="12.75" hidden="1">
      <c r="A144" s="101">
        <v>2061</v>
      </c>
      <c r="B144" s="101">
        <v>132.5800018310547</v>
      </c>
      <c r="C144" s="101">
        <v>136.67999267578125</v>
      </c>
      <c r="D144" s="101">
        <v>9.055277824401855</v>
      </c>
      <c r="E144" s="101">
        <v>9.152942657470703</v>
      </c>
      <c r="F144" s="101">
        <v>25.743480736112065</v>
      </c>
      <c r="G144" s="101" t="s">
        <v>58</v>
      </c>
      <c r="H144" s="101">
        <v>2.611704539454422</v>
      </c>
      <c r="I144" s="101">
        <v>67.69170637050911</v>
      </c>
      <c r="J144" s="101" t="s">
        <v>61</v>
      </c>
      <c r="K144" s="101">
        <v>-0.13322743933976441</v>
      </c>
      <c r="L144" s="101">
        <v>-0.11178303634440061</v>
      </c>
      <c r="M144" s="101">
        <v>-0.030581265297687756</v>
      </c>
      <c r="N144" s="101">
        <v>-0.04527360908643956</v>
      </c>
      <c r="O144" s="101">
        <v>-0.005504318393037884</v>
      </c>
      <c r="P144" s="101">
        <v>-0.0032060554560958713</v>
      </c>
      <c r="Q144" s="101">
        <v>-0.0005855404545276733</v>
      </c>
      <c r="R144" s="101">
        <v>-0.000695920445339359</v>
      </c>
      <c r="S144" s="101">
        <v>-8.464892764789498E-05</v>
      </c>
      <c r="T144" s="101">
        <v>-4.692013005424322E-05</v>
      </c>
      <c r="U144" s="101">
        <v>-9.718010741443822E-06</v>
      </c>
      <c r="V144" s="101">
        <v>-2.5697981087099935E-05</v>
      </c>
      <c r="W144" s="101">
        <v>-5.649443355805896E-06</v>
      </c>
      <c r="X144" s="101">
        <v>67.5</v>
      </c>
    </row>
    <row r="145" s="101" customFormat="1" ht="12.75" hidden="1">
      <c r="A145" s="101" t="s">
        <v>142</v>
      </c>
    </row>
    <row r="146" spans="1:24" s="101" customFormat="1" ht="12.75" hidden="1">
      <c r="A146" s="101">
        <v>2063</v>
      </c>
      <c r="B146" s="101">
        <v>125.86</v>
      </c>
      <c r="C146" s="101">
        <v>144.96</v>
      </c>
      <c r="D146" s="101">
        <v>8.848936826212796</v>
      </c>
      <c r="E146" s="101">
        <v>9.13916630547392</v>
      </c>
      <c r="F146" s="101">
        <v>24.70671977553389</v>
      </c>
      <c r="G146" s="101" t="s">
        <v>59</v>
      </c>
      <c r="H146" s="101">
        <v>8.10169027378447</v>
      </c>
      <c r="I146" s="101">
        <v>66.46169027378447</v>
      </c>
      <c r="J146" s="101" t="s">
        <v>73</v>
      </c>
      <c r="K146" s="101">
        <v>0.817979453465762</v>
      </c>
      <c r="M146" s="101" t="s">
        <v>68</v>
      </c>
      <c r="N146" s="101">
        <v>0.5572446955106878</v>
      </c>
      <c r="X146" s="101">
        <v>67.5</v>
      </c>
    </row>
    <row r="147" spans="1:24" s="101" customFormat="1" ht="12.75" hidden="1">
      <c r="A147" s="101">
        <v>2062</v>
      </c>
      <c r="B147" s="101">
        <v>127.81999969482422</v>
      </c>
      <c r="C147" s="101">
        <v>127.31999969482422</v>
      </c>
      <c r="D147" s="101">
        <v>8.630635261535645</v>
      </c>
      <c r="E147" s="101">
        <v>9.261236190795898</v>
      </c>
      <c r="F147" s="101">
        <v>25.68135628008112</v>
      </c>
      <c r="G147" s="101" t="s">
        <v>56</v>
      </c>
      <c r="H147" s="101">
        <v>10.516703099966733</v>
      </c>
      <c r="I147" s="101">
        <v>70.83670279479095</v>
      </c>
      <c r="J147" s="101" t="s">
        <v>62</v>
      </c>
      <c r="K147" s="101">
        <v>0.7016298102284428</v>
      </c>
      <c r="L147" s="101">
        <v>0.5363535184277721</v>
      </c>
      <c r="M147" s="101">
        <v>0.16610132594351953</v>
      </c>
      <c r="N147" s="101">
        <v>0.09687800292261016</v>
      </c>
      <c r="O147" s="101">
        <v>0.02817875647865821</v>
      </c>
      <c r="P147" s="101">
        <v>0.01538636873117666</v>
      </c>
      <c r="Q147" s="101">
        <v>0.003429955320523571</v>
      </c>
      <c r="R147" s="101">
        <v>0.001491241369131822</v>
      </c>
      <c r="S147" s="101">
        <v>0.00036969683754318984</v>
      </c>
      <c r="T147" s="101">
        <v>0.00022639064523357838</v>
      </c>
      <c r="U147" s="101">
        <v>7.501075910804892E-05</v>
      </c>
      <c r="V147" s="101">
        <v>5.535448960078574E-05</v>
      </c>
      <c r="W147" s="101">
        <v>2.3049850403012863E-05</v>
      </c>
      <c r="X147" s="101">
        <v>67.5</v>
      </c>
    </row>
    <row r="148" spans="1:24" s="101" customFormat="1" ht="12.75" hidden="1">
      <c r="A148" s="101">
        <v>2064</v>
      </c>
      <c r="B148" s="101">
        <v>152.75999450683594</v>
      </c>
      <c r="C148" s="101">
        <v>161.66000366210938</v>
      </c>
      <c r="D148" s="101">
        <v>8.464300155639648</v>
      </c>
      <c r="E148" s="101">
        <v>9.017800331115723</v>
      </c>
      <c r="F148" s="101">
        <v>26.93715420654682</v>
      </c>
      <c r="G148" s="101" t="s">
        <v>57</v>
      </c>
      <c r="H148" s="101">
        <v>-9.419955161878832</v>
      </c>
      <c r="I148" s="101">
        <v>75.8400393449571</v>
      </c>
      <c r="J148" s="101" t="s">
        <v>60</v>
      </c>
      <c r="K148" s="101">
        <v>0.6746742101494143</v>
      </c>
      <c r="L148" s="101">
        <v>-0.0029171937446863033</v>
      </c>
      <c r="M148" s="101">
        <v>-0.15919118724324</v>
      </c>
      <c r="N148" s="101">
        <v>-0.0010014476534344126</v>
      </c>
      <c r="O148" s="101">
        <v>0.027178045135376597</v>
      </c>
      <c r="P148" s="101">
        <v>-0.0003339682843828612</v>
      </c>
      <c r="Q148" s="101">
        <v>-0.003260450581632413</v>
      </c>
      <c r="R148" s="101">
        <v>-8.051212125004018E-05</v>
      </c>
      <c r="S148" s="101">
        <v>0.00036235111400899844</v>
      </c>
      <c r="T148" s="101">
        <v>-2.3795431566431007E-05</v>
      </c>
      <c r="U148" s="101">
        <v>-6.923294136811073E-05</v>
      </c>
      <c r="V148" s="101">
        <v>-6.347241689079001E-06</v>
      </c>
      <c r="W148" s="101">
        <v>2.2730814493412237E-05</v>
      </c>
      <c r="X148" s="101">
        <v>67.5</v>
      </c>
    </row>
    <row r="149" spans="1:24" s="101" customFormat="1" ht="12.75" hidden="1">
      <c r="A149" s="101">
        <v>2061</v>
      </c>
      <c r="B149" s="101">
        <v>131.33999633789062</v>
      </c>
      <c r="C149" s="101">
        <v>141.5399932861328</v>
      </c>
      <c r="D149" s="101">
        <v>8.90820026397705</v>
      </c>
      <c r="E149" s="101">
        <v>8.925050735473633</v>
      </c>
      <c r="F149" s="101">
        <v>29.71954539680141</v>
      </c>
      <c r="G149" s="101" t="s">
        <v>58</v>
      </c>
      <c r="H149" s="101">
        <v>15.592744274199674</v>
      </c>
      <c r="I149" s="101">
        <v>79.4327406120903</v>
      </c>
      <c r="J149" s="101" t="s">
        <v>61</v>
      </c>
      <c r="K149" s="101">
        <v>0.19261126851891233</v>
      </c>
      <c r="L149" s="101">
        <v>-0.5363455851505692</v>
      </c>
      <c r="M149" s="101">
        <v>0.04741114198459072</v>
      </c>
      <c r="N149" s="101">
        <v>-0.09687282670011593</v>
      </c>
      <c r="O149" s="101">
        <v>0.00744286096222108</v>
      </c>
      <c r="P149" s="101">
        <v>-0.015382743835764712</v>
      </c>
      <c r="Q149" s="101">
        <v>0.0010649204221540739</v>
      </c>
      <c r="R149" s="101">
        <v>-0.0014890663582735224</v>
      </c>
      <c r="S149" s="101">
        <v>7.333090662110702E-05</v>
      </c>
      <c r="T149" s="101">
        <v>-0.00022513662892973066</v>
      </c>
      <c r="U149" s="101">
        <v>2.8868907348313104E-05</v>
      </c>
      <c r="V149" s="101">
        <v>-5.498938117404045E-05</v>
      </c>
      <c r="W149" s="101">
        <v>3.8217373100924285E-06</v>
      </c>
      <c r="X149" s="101">
        <v>67.5</v>
      </c>
    </row>
    <row r="150" s="101" customFormat="1" ht="12.75" hidden="1">
      <c r="A150" s="101" t="s">
        <v>148</v>
      </c>
    </row>
    <row r="151" spans="1:24" s="101" customFormat="1" ht="12.75" hidden="1">
      <c r="A151" s="101">
        <v>2063</v>
      </c>
      <c r="B151" s="101">
        <v>142.54</v>
      </c>
      <c r="C151" s="101">
        <v>145.14</v>
      </c>
      <c r="D151" s="101">
        <v>8.684212355827848</v>
      </c>
      <c r="E151" s="101">
        <v>8.865610957205917</v>
      </c>
      <c r="F151" s="101">
        <v>29.25430623907411</v>
      </c>
      <c r="G151" s="101" t="s">
        <v>59</v>
      </c>
      <c r="H151" s="101">
        <v>5.203704712318142</v>
      </c>
      <c r="I151" s="101">
        <v>80.24370471231813</v>
      </c>
      <c r="J151" s="101" t="s">
        <v>73</v>
      </c>
      <c r="K151" s="101">
        <v>1.06538529980591</v>
      </c>
      <c r="M151" s="101" t="s">
        <v>68</v>
      </c>
      <c r="N151" s="101">
        <v>0.6594703203789717</v>
      </c>
      <c r="X151" s="101">
        <v>67.5</v>
      </c>
    </row>
    <row r="152" spans="1:24" s="101" customFormat="1" ht="12.75" hidden="1">
      <c r="A152" s="101">
        <v>2062</v>
      </c>
      <c r="B152" s="101">
        <v>122.45999908447266</v>
      </c>
      <c r="C152" s="101">
        <v>121.45999908447266</v>
      </c>
      <c r="D152" s="101">
        <v>8.96491527557373</v>
      </c>
      <c r="E152" s="101">
        <v>9.474924087524414</v>
      </c>
      <c r="F152" s="101">
        <v>24.822232629716748</v>
      </c>
      <c r="G152" s="101" t="s">
        <v>56</v>
      </c>
      <c r="H152" s="101">
        <v>10.939179728874748</v>
      </c>
      <c r="I152" s="101">
        <v>65.8991788133474</v>
      </c>
      <c r="J152" s="101" t="s">
        <v>62</v>
      </c>
      <c r="K152" s="101">
        <v>0.8752224233667442</v>
      </c>
      <c r="L152" s="101">
        <v>0.5047692430094054</v>
      </c>
      <c r="M152" s="101">
        <v>0.20719681849594937</v>
      </c>
      <c r="N152" s="101">
        <v>0.01358799871522009</v>
      </c>
      <c r="O152" s="101">
        <v>0.03515064790318633</v>
      </c>
      <c r="P152" s="101">
        <v>0.014480313676559362</v>
      </c>
      <c r="Q152" s="101">
        <v>0.00427860295531843</v>
      </c>
      <c r="R152" s="101">
        <v>0.00020921201170699135</v>
      </c>
      <c r="S152" s="101">
        <v>0.0004611640959856508</v>
      </c>
      <c r="T152" s="101">
        <v>0.00021305131643202752</v>
      </c>
      <c r="U152" s="101">
        <v>9.356458295117603E-05</v>
      </c>
      <c r="V152" s="101">
        <v>7.776974748926827E-06</v>
      </c>
      <c r="W152" s="101">
        <v>2.875129699939434E-05</v>
      </c>
      <c r="X152" s="101">
        <v>67.5</v>
      </c>
    </row>
    <row r="153" spans="1:24" s="101" customFormat="1" ht="12.75" hidden="1">
      <c r="A153" s="101">
        <v>2064</v>
      </c>
      <c r="B153" s="101">
        <v>161.0800018310547</v>
      </c>
      <c r="C153" s="101">
        <v>148.97999572753906</v>
      </c>
      <c r="D153" s="101">
        <v>8.64533805847168</v>
      </c>
      <c r="E153" s="101">
        <v>9.25220012664795</v>
      </c>
      <c r="F153" s="101">
        <v>28.000000652882374</v>
      </c>
      <c r="G153" s="101" t="s">
        <v>57</v>
      </c>
      <c r="H153" s="101">
        <v>-16.371424086509663</v>
      </c>
      <c r="I153" s="101">
        <v>77.20857774454502</v>
      </c>
      <c r="J153" s="101" t="s">
        <v>60</v>
      </c>
      <c r="K153" s="101">
        <v>0.8287364212154273</v>
      </c>
      <c r="L153" s="101">
        <v>-0.002746037080063631</v>
      </c>
      <c r="M153" s="101">
        <v>-0.1969367209386014</v>
      </c>
      <c r="N153" s="101">
        <v>-0.0001399629005961979</v>
      </c>
      <c r="O153" s="101">
        <v>0.033159748677726156</v>
      </c>
      <c r="P153" s="101">
        <v>-0.000314336031215828</v>
      </c>
      <c r="Q153" s="101">
        <v>-0.004100225454800536</v>
      </c>
      <c r="R153" s="101">
        <v>-1.1253728403888207E-05</v>
      </c>
      <c r="S153" s="101">
        <v>0.0004237103125830525</v>
      </c>
      <c r="T153" s="101">
        <v>-2.239530551778826E-05</v>
      </c>
      <c r="U153" s="101">
        <v>-9.150066960181882E-05</v>
      </c>
      <c r="V153" s="101">
        <v>-8.817111596938458E-07</v>
      </c>
      <c r="W153" s="101">
        <v>2.602268239976023E-05</v>
      </c>
      <c r="X153" s="101">
        <v>67.5</v>
      </c>
    </row>
    <row r="154" spans="1:24" s="101" customFormat="1" ht="12.75" hidden="1">
      <c r="A154" s="101">
        <v>2061</v>
      </c>
      <c r="B154" s="101">
        <v>144.8800048828125</v>
      </c>
      <c r="C154" s="101">
        <v>150.5800018310547</v>
      </c>
      <c r="D154" s="101">
        <v>8.872830390930176</v>
      </c>
      <c r="E154" s="101">
        <v>8.951229095458984</v>
      </c>
      <c r="F154" s="101">
        <v>30.200362793560227</v>
      </c>
      <c r="G154" s="101" t="s">
        <v>58</v>
      </c>
      <c r="H154" s="101">
        <v>3.7056901249885925</v>
      </c>
      <c r="I154" s="101">
        <v>81.08569500780109</v>
      </c>
      <c r="J154" s="101" t="s">
        <v>61</v>
      </c>
      <c r="K154" s="101">
        <v>-0.2814431283847631</v>
      </c>
      <c r="L154" s="101">
        <v>-0.5047617734819496</v>
      </c>
      <c r="M154" s="101">
        <v>-0.06439293082936069</v>
      </c>
      <c r="N154" s="101">
        <v>-0.013587277853612897</v>
      </c>
      <c r="O154" s="101">
        <v>-0.01166186587317038</v>
      </c>
      <c r="P154" s="101">
        <v>-0.014476901499665996</v>
      </c>
      <c r="Q154" s="101">
        <v>-0.0012225360808848708</v>
      </c>
      <c r="R154" s="101">
        <v>-0.0002089091176552565</v>
      </c>
      <c r="S154" s="101">
        <v>-0.00018204915390364915</v>
      </c>
      <c r="T154" s="101">
        <v>-0.00021187098367682358</v>
      </c>
      <c r="U154" s="101">
        <v>-1.954376231042251E-05</v>
      </c>
      <c r="V154" s="101">
        <v>-7.726831283023903E-06</v>
      </c>
      <c r="W154" s="101">
        <v>-1.2225263999954805E-05</v>
      </c>
      <c r="X154" s="101">
        <v>67.5</v>
      </c>
    </row>
    <row r="155" spans="1:14" s="101" customFormat="1" ht="12.75">
      <c r="A155" s="101" t="s">
        <v>154</v>
      </c>
      <c r="E155" s="99" t="s">
        <v>106</v>
      </c>
      <c r="F155" s="102">
        <f>MIN(F126:F154)</f>
        <v>21.215609947545087</v>
      </c>
      <c r="G155" s="102"/>
      <c r="H155" s="102"/>
      <c r="I155" s="115"/>
      <c r="J155" s="115" t="s">
        <v>158</v>
      </c>
      <c r="K155" s="102">
        <f>AVERAGE(K153,K148,K143,K138,K133,K128)</f>
        <v>0.41005566730632276</v>
      </c>
      <c r="L155" s="102">
        <f>AVERAGE(L153,L148,L143,L138,L133,L128)</f>
        <v>-0.0011849379469722442</v>
      </c>
      <c r="M155" s="115" t="s">
        <v>108</v>
      </c>
      <c r="N155" s="102" t="e">
        <f>Mittelwert(K151,K146,K141,K136,K131,K126)</f>
        <v>#NAME?</v>
      </c>
    </row>
    <row r="156" spans="5:14" s="101" customFormat="1" ht="12.75">
      <c r="E156" s="99" t="s">
        <v>107</v>
      </c>
      <c r="F156" s="102">
        <f>MAX(F126:F154)</f>
        <v>31.76084439418328</v>
      </c>
      <c r="G156" s="102"/>
      <c r="H156" s="102"/>
      <c r="I156" s="115"/>
      <c r="J156" s="115" t="s">
        <v>159</v>
      </c>
      <c r="K156" s="102">
        <f>AVERAGE(K154,K149,K144,K139,K134,K129)</f>
        <v>-0.09358941126155279</v>
      </c>
      <c r="L156" s="102">
        <f>AVERAGE(L154,L149,L144,L139,L134,L129)</f>
        <v>-0.21785910460771926</v>
      </c>
      <c r="M156" s="102"/>
      <c r="N156" s="102"/>
    </row>
    <row r="157" spans="5:14" s="101" customFormat="1" ht="12.75">
      <c r="E157" s="99"/>
      <c r="F157" s="102"/>
      <c r="G157" s="102"/>
      <c r="H157" s="102"/>
      <c r="I157" s="102"/>
      <c r="J157" s="115" t="s">
        <v>112</v>
      </c>
      <c r="K157" s="102">
        <f>ABS(K155/$G$33)</f>
        <v>0.2562847920664517</v>
      </c>
      <c r="L157" s="102">
        <f>ABS(L155/$H$33)</f>
        <v>0.003291494297145123</v>
      </c>
      <c r="M157" s="115" t="s">
        <v>111</v>
      </c>
      <c r="N157" s="102">
        <f>K157+L157+L158+K158</f>
        <v>0.4489140285965764</v>
      </c>
    </row>
    <row r="158" spans="5:14" s="101" customFormat="1" ht="12.75">
      <c r="E158" s="99"/>
      <c r="F158" s="102"/>
      <c r="G158" s="102"/>
      <c r="H158" s="102"/>
      <c r="I158" s="102"/>
      <c r="J158" s="102"/>
      <c r="K158" s="102">
        <f>ABS(K156/$G$34)</f>
        <v>0.05317580185315499</v>
      </c>
      <c r="L158" s="102">
        <f>ABS(L156/$H$34)</f>
        <v>0.13616194037982454</v>
      </c>
      <c r="M158" s="102"/>
      <c r="N158" s="102"/>
    </row>
    <row r="159" s="101" customFormat="1" ht="12.75"/>
    <row r="160" s="101" customFormat="1" ht="12.75" hidden="1">
      <c r="A160" s="101" t="s">
        <v>119</v>
      </c>
    </row>
    <row r="161" spans="1:24" s="101" customFormat="1" ht="12.75" hidden="1">
      <c r="A161" s="101">
        <v>2063</v>
      </c>
      <c r="B161" s="101">
        <v>154.06</v>
      </c>
      <c r="C161" s="101">
        <v>150.46</v>
      </c>
      <c r="D161" s="101">
        <v>8.903400526140349</v>
      </c>
      <c r="E161" s="101">
        <v>9.379047635318122</v>
      </c>
      <c r="F161" s="101">
        <v>32.05069349008038</v>
      </c>
      <c r="G161" s="101" t="s">
        <v>59</v>
      </c>
      <c r="H161" s="101">
        <v>-0.7687286700636236</v>
      </c>
      <c r="I161" s="101">
        <v>85.79127132993638</v>
      </c>
      <c r="J161" s="101" t="s">
        <v>73</v>
      </c>
      <c r="K161" s="101">
        <v>0.12766769554621316</v>
      </c>
      <c r="M161" s="101" t="s">
        <v>68</v>
      </c>
      <c r="N161" s="101">
        <v>0.07606728155677735</v>
      </c>
      <c r="X161" s="101">
        <v>67.5</v>
      </c>
    </row>
    <row r="162" spans="1:24" s="101" customFormat="1" ht="12.75" hidden="1">
      <c r="A162" s="101">
        <v>2062</v>
      </c>
      <c r="B162" s="101">
        <v>139.4600067138672</v>
      </c>
      <c r="C162" s="101">
        <v>139.9600067138672</v>
      </c>
      <c r="D162" s="101">
        <v>9.01461410522461</v>
      </c>
      <c r="E162" s="101">
        <v>9.492703437805176</v>
      </c>
      <c r="F162" s="101">
        <v>29.891758059827318</v>
      </c>
      <c r="G162" s="101" t="s">
        <v>56</v>
      </c>
      <c r="H162" s="101">
        <v>7.016835091006186</v>
      </c>
      <c r="I162" s="101">
        <v>78.97684180487337</v>
      </c>
      <c r="J162" s="101" t="s">
        <v>62</v>
      </c>
      <c r="K162" s="101">
        <v>0.3142766128138022</v>
      </c>
      <c r="L162" s="101">
        <v>0.15145350021090936</v>
      </c>
      <c r="M162" s="101">
        <v>0.07440073614459966</v>
      </c>
      <c r="N162" s="101">
        <v>0.015608682274736564</v>
      </c>
      <c r="O162" s="101">
        <v>0.012621997721296806</v>
      </c>
      <c r="P162" s="101">
        <v>0.004344771827997411</v>
      </c>
      <c r="Q162" s="101">
        <v>0.0015363995680532222</v>
      </c>
      <c r="R162" s="101">
        <v>0.00024028075095064785</v>
      </c>
      <c r="S162" s="101">
        <v>0.00016561026453206236</v>
      </c>
      <c r="T162" s="101">
        <v>6.393576485514559E-05</v>
      </c>
      <c r="U162" s="101">
        <v>3.360430613865133E-05</v>
      </c>
      <c r="V162" s="101">
        <v>8.917514286959616E-06</v>
      </c>
      <c r="W162" s="101">
        <v>1.0327135212619963E-05</v>
      </c>
      <c r="X162" s="101">
        <v>67.5</v>
      </c>
    </row>
    <row r="163" spans="1:24" s="101" customFormat="1" ht="12.75" hidden="1">
      <c r="A163" s="101">
        <v>2061</v>
      </c>
      <c r="B163" s="101">
        <v>147</v>
      </c>
      <c r="C163" s="101">
        <v>149.39999389648438</v>
      </c>
      <c r="D163" s="101">
        <v>8.91086196899414</v>
      </c>
      <c r="E163" s="101">
        <v>9.069233894348145</v>
      </c>
      <c r="F163" s="101">
        <v>29.320150526380537</v>
      </c>
      <c r="G163" s="101" t="s">
        <v>57</v>
      </c>
      <c r="H163" s="101">
        <v>-1.1066202437350796</v>
      </c>
      <c r="I163" s="101">
        <v>78.39337975626492</v>
      </c>
      <c r="J163" s="101" t="s">
        <v>60</v>
      </c>
      <c r="K163" s="101">
        <v>0.011774433923109314</v>
      </c>
      <c r="L163" s="101">
        <v>-0.0008237756452330662</v>
      </c>
      <c r="M163" s="101">
        <v>-0.0036322549288655102</v>
      </c>
      <c r="N163" s="101">
        <v>-0.00016130608045916445</v>
      </c>
      <c r="O163" s="101">
        <v>0.0003368495741651496</v>
      </c>
      <c r="P163" s="101">
        <v>-9.42613498438041E-05</v>
      </c>
      <c r="Q163" s="101">
        <v>-0.00011524978784894339</v>
      </c>
      <c r="R163" s="101">
        <v>-1.2970779496487444E-05</v>
      </c>
      <c r="S163" s="101">
        <v>-6.769771155303465E-06</v>
      </c>
      <c r="T163" s="101">
        <v>-6.71459834280547E-06</v>
      </c>
      <c r="U163" s="101">
        <v>-5.1677181083792824E-06</v>
      </c>
      <c r="V163" s="101">
        <v>-1.0239667965242966E-06</v>
      </c>
      <c r="W163" s="101">
        <v>-7.65805927127785E-07</v>
      </c>
      <c r="X163" s="101">
        <v>67.5</v>
      </c>
    </row>
    <row r="164" spans="1:24" s="101" customFormat="1" ht="12.75" hidden="1">
      <c r="A164" s="101">
        <v>2064</v>
      </c>
      <c r="B164" s="101">
        <v>152.5</v>
      </c>
      <c r="C164" s="101">
        <v>146.60000610351562</v>
      </c>
      <c r="D164" s="101">
        <v>8.983277320861816</v>
      </c>
      <c r="E164" s="101">
        <v>9.560624122619629</v>
      </c>
      <c r="F164" s="101">
        <v>31.609604808760274</v>
      </c>
      <c r="G164" s="101" t="s">
        <v>58</v>
      </c>
      <c r="H164" s="101">
        <v>-1.1472299596227913</v>
      </c>
      <c r="I164" s="101">
        <v>83.85277004037721</v>
      </c>
      <c r="J164" s="101" t="s">
        <v>61</v>
      </c>
      <c r="K164" s="101">
        <v>-0.31405596964157023</v>
      </c>
      <c r="L164" s="101">
        <v>-0.15145125988192454</v>
      </c>
      <c r="M164" s="101">
        <v>-0.07431201964009639</v>
      </c>
      <c r="N164" s="101">
        <v>-0.01560784875317807</v>
      </c>
      <c r="O164" s="101">
        <v>-0.012617502084042092</v>
      </c>
      <c r="P164" s="101">
        <v>-0.0043437491911119345</v>
      </c>
      <c r="Q164" s="101">
        <v>-0.0015320708596911897</v>
      </c>
      <c r="R164" s="101">
        <v>-0.00023993040273516977</v>
      </c>
      <c r="S164" s="101">
        <v>-0.0001654718402535141</v>
      </c>
      <c r="T164" s="101">
        <v>-6.358220031350962E-05</v>
      </c>
      <c r="U164" s="101">
        <v>-3.320457921149624E-05</v>
      </c>
      <c r="V164" s="101">
        <v>-8.858529960311962E-06</v>
      </c>
      <c r="W164" s="101">
        <v>-1.0298702004704823E-05</v>
      </c>
      <c r="X164" s="101">
        <v>67.5</v>
      </c>
    </row>
    <row r="165" s="101" customFormat="1" ht="12.75" hidden="1">
      <c r="A165" s="101" t="s">
        <v>125</v>
      </c>
    </row>
    <row r="166" spans="1:24" s="101" customFormat="1" ht="12.75" hidden="1">
      <c r="A166" s="101">
        <v>2063</v>
      </c>
      <c r="B166" s="101">
        <v>137.48</v>
      </c>
      <c r="C166" s="101">
        <v>136.88</v>
      </c>
      <c r="D166" s="101">
        <v>8.970053278204771</v>
      </c>
      <c r="E166" s="101">
        <v>9.35763436866303</v>
      </c>
      <c r="F166" s="101">
        <v>26.351808797984873</v>
      </c>
      <c r="G166" s="101" t="s">
        <v>59</v>
      </c>
      <c r="H166" s="101">
        <v>-0.01598128930687892</v>
      </c>
      <c r="I166" s="101">
        <v>69.96401871069311</v>
      </c>
      <c r="J166" s="101" t="s">
        <v>73</v>
      </c>
      <c r="K166" s="101">
        <v>0.11947158664017253</v>
      </c>
      <c r="M166" s="101" t="s">
        <v>68</v>
      </c>
      <c r="N166" s="101">
        <v>0.06410337800196164</v>
      </c>
      <c r="X166" s="101">
        <v>67.5</v>
      </c>
    </row>
    <row r="167" spans="1:24" s="101" customFormat="1" ht="12.75" hidden="1">
      <c r="A167" s="101">
        <v>2062</v>
      </c>
      <c r="B167" s="101">
        <v>130.17999267578125</v>
      </c>
      <c r="C167" s="101">
        <v>136.67999267578125</v>
      </c>
      <c r="D167" s="101">
        <v>8.96878719329834</v>
      </c>
      <c r="E167" s="101">
        <v>9.471335411071777</v>
      </c>
      <c r="F167" s="101">
        <v>25.398459885132084</v>
      </c>
      <c r="G167" s="101" t="s">
        <v>56</v>
      </c>
      <c r="H167" s="101">
        <v>4.741732408053679</v>
      </c>
      <c r="I167" s="101">
        <v>67.42172508383493</v>
      </c>
      <c r="J167" s="101" t="s">
        <v>62</v>
      </c>
      <c r="K167" s="101">
        <v>0.32826356589148126</v>
      </c>
      <c r="L167" s="101">
        <v>0.07398399957842672</v>
      </c>
      <c r="M167" s="101">
        <v>0.07771189037747689</v>
      </c>
      <c r="N167" s="101">
        <v>0.004573767060719843</v>
      </c>
      <c r="O167" s="101">
        <v>0.0131837571826099</v>
      </c>
      <c r="P167" s="101">
        <v>0.002122403654545291</v>
      </c>
      <c r="Q167" s="101">
        <v>0.001604758045128287</v>
      </c>
      <c r="R167" s="101">
        <v>7.038243507401766E-05</v>
      </c>
      <c r="S167" s="101">
        <v>0.00017297517639008411</v>
      </c>
      <c r="T167" s="101">
        <v>3.123042357244484E-05</v>
      </c>
      <c r="U167" s="101">
        <v>3.5098126689063044E-05</v>
      </c>
      <c r="V167" s="101">
        <v>2.6113064465605513E-06</v>
      </c>
      <c r="W167" s="101">
        <v>1.0786680593553242E-05</v>
      </c>
      <c r="X167" s="101">
        <v>67.5</v>
      </c>
    </row>
    <row r="168" spans="1:24" s="101" customFormat="1" ht="12.75" hidden="1">
      <c r="A168" s="101">
        <v>2061</v>
      </c>
      <c r="B168" s="101">
        <v>143.1199951171875</v>
      </c>
      <c r="C168" s="101">
        <v>139.1199951171875</v>
      </c>
      <c r="D168" s="101">
        <v>9.277298927307129</v>
      </c>
      <c r="E168" s="101">
        <v>9.178160667419434</v>
      </c>
      <c r="F168" s="101">
        <v>28.49230458226176</v>
      </c>
      <c r="G168" s="101" t="s">
        <v>57</v>
      </c>
      <c r="H168" s="101">
        <v>-2.4609202927555316</v>
      </c>
      <c r="I168" s="101">
        <v>73.15907482443197</v>
      </c>
      <c r="J168" s="101" t="s">
        <v>60</v>
      </c>
      <c r="K168" s="101">
        <v>0.09281327080505396</v>
      </c>
      <c r="L168" s="101">
        <v>-0.00040246692050397895</v>
      </c>
      <c r="M168" s="101">
        <v>-0.022818091753352747</v>
      </c>
      <c r="N168" s="101">
        <v>4.741832046265966E-05</v>
      </c>
      <c r="O168" s="101">
        <v>0.003590950833194753</v>
      </c>
      <c r="P168" s="101">
        <v>-4.605476333296107E-05</v>
      </c>
      <c r="Q168" s="101">
        <v>-0.0005112878377693155</v>
      </c>
      <c r="R168" s="101">
        <v>3.8118475089917456E-06</v>
      </c>
      <c r="S168" s="101">
        <v>3.576372272613594E-05</v>
      </c>
      <c r="T168" s="101">
        <v>-3.281291621334554E-06</v>
      </c>
      <c r="U168" s="101">
        <v>-1.3782666608708592E-05</v>
      </c>
      <c r="V168" s="101">
        <v>3.01082982904226E-07</v>
      </c>
      <c r="W168" s="101">
        <v>1.8769261205691783E-06</v>
      </c>
      <c r="X168" s="101">
        <v>67.5</v>
      </c>
    </row>
    <row r="169" spans="1:24" s="101" customFormat="1" ht="12.75" hidden="1">
      <c r="A169" s="101">
        <v>2064</v>
      </c>
      <c r="B169" s="101">
        <v>145.3800048828125</v>
      </c>
      <c r="C169" s="101">
        <v>131.67999267578125</v>
      </c>
      <c r="D169" s="101">
        <v>9.255866050720215</v>
      </c>
      <c r="E169" s="101">
        <v>9.773636817932129</v>
      </c>
      <c r="F169" s="101">
        <v>28.923285351689376</v>
      </c>
      <c r="G169" s="101" t="s">
        <v>58</v>
      </c>
      <c r="H169" s="101">
        <v>-3.4352782470655967</v>
      </c>
      <c r="I169" s="101">
        <v>74.4447266357469</v>
      </c>
      <c r="J169" s="101" t="s">
        <v>61</v>
      </c>
      <c r="K169" s="101">
        <v>-0.3148692831227882</v>
      </c>
      <c r="L169" s="101">
        <v>-0.07398290487672503</v>
      </c>
      <c r="M169" s="101">
        <v>-0.07428642268124479</v>
      </c>
      <c r="N169" s="101">
        <v>0.004573521250481988</v>
      </c>
      <c r="O169" s="101">
        <v>-0.012685287760378007</v>
      </c>
      <c r="P169" s="101">
        <v>-0.0021219039166751994</v>
      </c>
      <c r="Q169" s="101">
        <v>-0.0015211288999795972</v>
      </c>
      <c r="R169" s="101">
        <v>7.027913620354554E-05</v>
      </c>
      <c r="S169" s="101">
        <v>-0.00016923760747525587</v>
      </c>
      <c r="T169" s="101">
        <v>-3.1057567222982516E-05</v>
      </c>
      <c r="U169" s="101">
        <v>-3.227873290937407E-05</v>
      </c>
      <c r="V169" s="101">
        <v>2.59389097597686E-06</v>
      </c>
      <c r="W169" s="101">
        <v>-1.0622129097561526E-05</v>
      </c>
      <c r="X169" s="101">
        <v>67.5</v>
      </c>
    </row>
    <row r="170" s="101" customFormat="1" ht="12.75" hidden="1">
      <c r="A170" s="101" t="s">
        <v>131</v>
      </c>
    </row>
    <row r="171" spans="1:24" s="101" customFormat="1" ht="12.75" hidden="1">
      <c r="A171" s="101">
        <v>2063</v>
      </c>
      <c r="B171" s="101">
        <v>115.56</v>
      </c>
      <c r="C171" s="101">
        <v>120.06</v>
      </c>
      <c r="D171" s="101">
        <v>9.231845280421947</v>
      </c>
      <c r="E171" s="101">
        <v>9.505263493490446</v>
      </c>
      <c r="F171" s="101">
        <v>21.66435461336568</v>
      </c>
      <c r="G171" s="101" t="s">
        <v>59</v>
      </c>
      <c r="H171" s="101">
        <v>7.776304194521025</v>
      </c>
      <c r="I171" s="101">
        <v>55.83630419452103</v>
      </c>
      <c r="J171" s="101" t="s">
        <v>73</v>
      </c>
      <c r="K171" s="101">
        <v>0.13569615880897032</v>
      </c>
      <c r="M171" s="101" t="s">
        <v>68</v>
      </c>
      <c r="N171" s="101">
        <v>0.09990907871270426</v>
      </c>
      <c r="X171" s="101">
        <v>67.5</v>
      </c>
    </row>
    <row r="172" spans="1:24" s="101" customFormat="1" ht="12.75" hidden="1">
      <c r="A172" s="101">
        <v>2062</v>
      </c>
      <c r="B172" s="101">
        <v>130.3800048828125</v>
      </c>
      <c r="C172" s="101">
        <v>130.77999877929688</v>
      </c>
      <c r="D172" s="101">
        <v>8.89011287689209</v>
      </c>
      <c r="E172" s="101">
        <v>9.531914710998535</v>
      </c>
      <c r="F172" s="101">
        <v>22.278207014455116</v>
      </c>
      <c r="G172" s="101" t="s">
        <v>56</v>
      </c>
      <c r="H172" s="101">
        <v>-3.2173182811301615</v>
      </c>
      <c r="I172" s="101">
        <v>59.66268660168233</v>
      </c>
      <c r="J172" s="101" t="s">
        <v>62</v>
      </c>
      <c r="K172" s="101">
        <v>0.2513122924513289</v>
      </c>
      <c r="L172" s="101">
        <v>0.2613945403223096</v>
      </c>
      <c r="M172" s="101">
        <v>0.059494769228882714</v>
      </c>
      <c r="N172" s="101">
        <v>0.022622921389064885</v>
      </c>
      <c r="O172" s="101">
        <v>0.010093103125310464</v>
      </c>
      <c r="P172" s="101">
        <v>0.007498575218634824</v>
      </c>
      <c r="Q172" s="101">
        <v>0.0012285515043676336</v>
      </c>
      <c r="R172" s="101">
        <v>0.0003482131493740831</v>
      </c>
      <c r="S172" s="101">
        <v>0.0001324325412095104</v>
      </c>
      <c r="T172" s="101">
        <v>0.0001103437536309905</v>
      </c>
      <c r="U172" s="101">
        <v>2.6873312934718247E-05</v>
      </c>
      <c r="V172" s="101">
        <v>1.2923051294918403E-05</v>
      </c>
      <c r="W172" s="101">
        <v>8.260544597225247E-06</v>
      </c>
      <c r="X172" s="101">
        <v>67.5</v>
      </c>
    </row>
    <row r="173" spans="1:24" s="101" customFormat="1" ht="12.75" hidden="1">
      <c r="A173" s="101">
        <v>2061</v>
      </c>
      <c r="B173" s="101">
        <v>129.52000427246094</v>
      </c>
      <c r="C173" s="101">
        <v>129.72000122070312</v>
      </c>
      <c r="D173" s="101">
        <v>9.181381225585938</v>
      </c>
      <c r="E173" s="101">
        <v>9.539295196533203</v>
      </c>
      <c r="F173" s="101">
        <v>24.612942048547414</v>
      </c>
      <c r="G173" s="101" t="s">
        <v>57</v>
      </c>
      <c r="H173" s="101">
        <v>1.801886550659276</v>
      </c>
      <c r="I173" s="101">
        <v>63.82189082312022</v>
      </c>
      <c r="J173" s="101" t="s">
        <v>60</v>
      </c>
      <c r="K173" s="101">
        <v>0.2301827294539806</v>
      </c>
      <c r="L173" s="101">
        <v>0.0014224812900081574</v>
      </c>
      <c r="M173" s="101">
        <v>-0.05421760257740667</v>
      </c>
      <c r="N173" s="101">
        <v>-0.00023397233658200642</v>
      </c>
      <c r="O173" s="101">
        <v>0.009287618397350244</v>
      </c>
      <c r="P173" s="101">
        <v>0.00016269447625698332</v>
      </c>
      <c r="Q173" s="101">
        <v>-0.00110592216350798</v>
      </c>
      <c r="R173" s="101">
        <v>-1.8798170601244644E-05</v>
      </c>
      <c r="S173" s="101">
        <v>0.00012508335228823096</v>
      </c>
      <c r="T173" s="101">
        <v>1.1582540217937641E-05</v>
      </c>
      <c r="U173" s="101">
        <v>-2.3190859484736315E-05</v>
      </c>
      <c r="V173" s="101">
        <v>-1.4806172821377846E-06</v>
      </c>
      <c r="W173" s="101">
        <v>7.887569784908045E-06</v>
      </c>
      <c r="X173" s="101">
        <v>67.5</v>
      </c>
    </row>
    <row r="174" spans="1:24" s="101" customFormat="1" ht="12.75" hidden="1">
      <c r="A174" s="101">
        <v>2064</v>
      </c>
      <c r="B174" s="101">
        <v>134.3000030517578</v>
      </c>
      <c r="C174" s="101">
        <v>129.8000030517578</v>
      </c>
      <c r="D174" s="101">
        <v>9.04600715637207</v>
      </c>
      <c r="E174" s="101">
        <v>9.45975112915039</v>
      </c>
      <c r="F174" s="101">
        <v>25.159380893563533</v>
      </c>
      <c r="G174" s="101" t="s">
        <v>58</v>
      </c>
      <c r="H174" s="101">
        <v>-0.5715869812961358</v>
      </c>
      <c r="I174" s="101">
        <v>66.22841607046168</v>
      </c>
      <c r="J174" s="101" t="s">
        <v>61</v>
      </c>
      <c r="K174" s="101">
        <v>0.10086515452948974</v>
      </c>
      <c r="L174" s="101">
        <v>0.26139066979770165</v>
      </c>
      <c r="M174" s="101">
        <v>0.024496512738681718</v>
      </c>
      <c r="N174" s="101">
        <v>-0.022621711454298143</v>
      </c>
      <c r="O174" s="101">
        <v>0.003951060010092628</v>
      </c>
      <c r="P174" s="101">
        <v>0.007496810042739496</v>
      </c>
      <c r="Q174" s="101">
        <v>0.000535046696229221</v>
      </c>
      <c r="R174" s="101">
        <v>-0.0003477053726635008</v>
      </c>
      <c r="S174" s="101">
        <v>4.3503252195059805E-05</v>
      </c>
      <c r="T174" s="101">
        <v>0.0001097341730158686</v>
      </c>
      <c r="U174" s="101">
        <v>1.3577885860711552E-05</v>
      </c>
      <c r="V174" s="101">
        <v>-1.283795261071356E-05</v>
      </c>
      <c r="W174" s="101">
        <v>2.4541474957615914E-06</v>
      </c>
      <c r="X174" s="101">
        <v>67.5</v>
      </c>
    </row>
    <row r="175" s="101" customFormat="1" ht="12.75" hidden="1">
      <c r="A175" s="101" t="s">
        <v>137</v>
      </c>
    </row>
    <row r="176" spans="1:24" s="101" customFormat="1" ht="12.75" hidden="1">
      <c r="A176" s="101">
        <v>2063</v>
      </c>
      <c r="B176" s="101">
        <v>124.64</v>
      </c>
      <c r="C176" s="101">
        <v>127.74</v>
      </c>
      <c r="D176" s="101">
        <v>9.12698339180951</v>
      </c>
      <c r="E176" s="101">
        <v>9.318252666119646</v>
      </c>
      <c r="F176" s="101">
        <v>24.3156668715142</v>
      </c>
      <c r="G176" s="101" t="s">
        <v>59</v>
      </c>
      <c r="H176" s="101">
        <v>6.273840045109452</v>
      </c>
      <c r="I176" s="101">
        <v>63.41384004510945</v>
      </c>
      <c r="J176" s="101" t="s">
        <v>73</v>
      </c>
      <c r="K176" s="101">
        <v>0.1395339664113738</v>
      </c>
      <c r="M176" s="101" t="s">
        <v>68</v>
      </c>
      <c r="N176" s="101">
        <v>0.07536781215514443</v>
      </c>
      <c r="X176" s="101">
        <v>67.5</v>
      </c>
    </row>
    <row r="177" spans="1:24" s="101" customFormat="1" ht="12.75" hidden="1">
      <c r="A177" s="101">
        <v>2062</v>
      </c>
      <c r="B177" s="101">
        <v>118.77999877929688</v>
      </c>
      <c r="C177" s="101">
        <v>131.5800018310547</v>
      </c>
      <c r="D177" s="101">
        <v>8.807868003845215</v>
      </c>
      <c r="E177" s="101">
        <v>9.347086906433105</v>
      </c>
      <c r="F177" s="101">
        <v>21.215609947545087</v>
      </c>
      <c r="G177" s="101" t="s">
        <v>56</v>
      </c>
      <c r="H177" s="101">
        <v>6.039570751177237</v>
      </c>
      <c r="I177" s="101">
        <v>57.31956953047411</v>
      </c>
      <c r="J177" s="101" t="s">
        <v>62</v>
      </c>
      <c r="K177" s="101">
        <v>0.3584301232941944</v>
      </c>
      <c r="L177" s="101">
        <v>0.040183922609034355</v>
      </c>
      <c r="M177" s="101">
        <v>0.084853208431429</v>
      </c>
      <c r="N177" s="101">
        <v>0.04510939410437791</v>
      </c>
      <c r="O177" s="101">
        <v>0.014395195702609212</v>
      </c>
      <c r="P177" s="101">
        <v>0.0011526788662969125</v>
      </c>
      <c r="Q177" s="101">
        <v>0.0017522463475747596</v>
      </c>
      <c r="R177" s="101">
        <v>0.0006943674326299437</v>
      </c>
      <c r="S177" s="101">
        <v>0.00018886990734783384</v>
      </c>
      <c r="T177" s="101">
        <v>1.696034475200766E-05</v>
      </c>
      <c r="U177" s="101">
        <v>3.8331865849758105E-05</v>
      </c>
      <c r="V177" s="101">
        <v>2.5769793338042636E-05</v>
      </c>
      <c r="W177" s="101">
        <v>1.177596127671538E-05</v>
      </c>
      <c r="X177" s="101">
        <v>67.5</v>
      </c>
    </row>
    <row r="178" spans="1:24" s="101" customFormat="1" ht="12.75" hidden="1">
      <c r="A178" s="101">
        <v>2061</v>
      </c>
      <c r="B178" s="101">
        <v>132.5800018310547</v>
      </c>
      <c r="C178" s="101">
        <v>136.67999267578125</v>
      </c>
      <c r="D178" s="101">
        <v>9.055277824401855</v>
      </c>
      <c r="E178" s="101">
        <v>9.152942657470703</v>
      </c>
      <c r="F178" s="101">
        <v>24.9500531660552</v>
      </c>
      <c r="G178" s="101" t="s">
        <v>57</v>
      </c>
      <c r="H178" s="101">
        <v>0.5254106676542563</v>
      </c>
      <c r="I178" s="101">
        <v>65.60541249870894</v>
      </c>
      <c r="J178" s="101" t="s">
        <v>60</v>
      </c>
      <c r="K178" s="101">
        <v>0.2199975698937357</v>
      </c>
      <c r="L178" s="101">
        <v>0.00021925348047064378</v>
      </c>
      <c r="M178" s="101">
        <v>-0.05283930813065624</v>
      </c>
      <c r="N178" s="101">
        <v>-0.0004663780668340382</v>
      </c>
      <c r="O178" s="101">
        <v>0.008712373358156738</v>
      </c>
      <c r="P178" s="101">
        <v>2.501747330294183E-05</v>
      </c>
      <c r="Q178" s="101">
        <v>-0.0011267235473499657</v>
      </c>
      <c r="R178" s="101">
        <v>-3.748678391106428E-05</v>
      </c>
      <c r="S178" s="101">
        <v>0.00010389974896348096</v>
      </c>
      <c r="T178" s="101">
        <v>1.7757909806549503E-06</v>
      </c>
      <c r="U178" s="101">
        <v>-2.6896785408740287E-05</v>
      </c>
      <c r="V178" s="101">
        <v>-2.9561357150814304E-06</v>
      </c>
      <c r="W178" s="101">
        <v>6.14904628470442E-06</v>
      </c>
      <c r="X178" s="101">
        <v>67.5</v>
      </c>
    </row>
    <row r="179" spans="1:24" s="101" customFormat="1" ht="12.75" hidden="1">
      <c r="A179" s="101">
        <v>2064</v>
      </c>
      <c r="B179" s="101">
        <v>141.94000244140625</v>
      </c>
      <c r="C179" s="101">
        <v>136.13999938964844</v>
      </c>
      <c r="D179" s="101">
        <v>8.820843696594238</v>
      </c>
      <c r="E179" s="101">
        <v>9.2847900390625</v>
      </c>
      <c r="F179" s="101">
        <v>27.08648217292959</v>
      </c>
      <c r="G179" s="101" t="s">
        <v>58</v>
      </c>
      <c r="H179" s="101">
        <v>-1.2952554728713466</v>
      </c>
      <c r="I179" s="101">
        <v>73.1447469685349</v>
      </c>
      <c r="J179" s="101" t="s">
        <v>61</v>
      </c>
      <c r="K179" s="101">
        <v>-0.28297212323043813</v>
      </c>
      <c r="L179" s="101">
        <v>0.04018332445380999</v>
      </c>
      <c r="M179" s="101">
        <v>-0.06639333172375897</v>
      </c>
      <c r="N179" s="101">
        <v>-0.045106983139674296</v>
      </c>
      <c r="O179" s="101">
        <v>-0.0114593285049561</v>
      </c>
      <c r="P179" s="101">
        <v>0.0011524073476150143</v>
      </c>
      <c r="Q179" s="101">
        <v>-0.0013419617395575012</v>
      </c>
      <c r="R179" s="101">
        <v>-0.0006933547955622031</v>
      </c>
      <c r="S179" s="101">
        <v>-0.00015772344171652156</v>
      </c>
      <c r="T179" s="101">
        <v>1.686712365816941E-05</v>
      </c>
      <c r="U179" s="101">
        <v>-2.7311076035191787E-05</v>
      </c>
      <c r="V179" s="101">
        <v>-2.5599677933900782E-05</v>
      </c>
      <c r="W179" s="101">
        <v>-1.0043032100877846E-05</v>
      </c>
      <c r="X179" s="101">
        <v>67.5</v>
      </c>
    </row>
    <row r="180" s="101" customFormat="1" ht="12.75" hidden="1">
      <c r="A180" s="101" t="s">
        <v>143</v>
      </c>
    </row>
    <row r="181" spans="1:24" s="101" customFormat="1" ht="12.75" hidden="1">
      <c r="A181" s="101">
        <v>2063</v>
      </c>
      <c r="B181" s="101">
        <v>125.86</v>
      </c>
      <c r="C181" s="101">
        <v>144.96</v>
      </c>
      <c r="D181" s="101">
        <v>8.848936826212796</v>
      </c>
      <c r="E181" s="101">
        <v>9.13916630547392</v>
      </c>
      <c r="F181" s="101">
        <v>28.59581690558615</v>
      </c>
      <c r="G181" s="101" t="s">
        <v>59</v>
      </c>
      <c r="H181" s="101">
        <v>18.563458215887252</v>
      </c>
      <c r="I181" s="101">
        <v>76.92345821588725</v>
      </c>
      <c r="J181" s="101" t="s">
        <v>73</v>
      </c>
      <c r="K181" s="101">
        <v>0.9468429264967458</v>
      </c>
      <c r="M181" s="101" t="s">
        <v>68</v>
      </c>
      <c r="N181" s="101">
        <v>0.5199304733331842</v>
      </c>
      <c r="X181" s="101">
        <v>67.5</v>
      </c>
    </row>
    <row r="182" spans="1:24" s="101" customFormat="1" ht="12.75" hidden="1">
      <c r="A182" s="101">
        <v>2062</v>
      </c>
      <c r="B182" s="101">
        <v>127.81999969482422</v>
      </c>
      <c r="C182" s="101">
        <v>127.31999969482422</v>
      </c>
      <c r="D182" s="101">
        <v>8.630635261535645</v>
      </c>
      <c r="E182" s="101">
        <v>9.261236190795898</v>
      </c>
      <c r="F182" s="101">
        <v>25.68135628008112</v>
      </c>
      <c r="G182" s="101" t="s">
        <v>56</v>
      </c>
      <c r="H182" s="101">
        <v>10.516703099966733</v>
      </c>
      <c r="I182" s="101">
        <v>70.83670279479095</v>
      </c>
      <c r="J182" s="101" t="s">
        <v>62</v>
      </c>
      <c r="K182" s="101">
        <v>0.9190827423468115</v>
      </c>
      <c r="L182" s="101">
        <v>0.2097110391543598</v>
      </c>
      <c r="M182" s="101">
        <v>0.21757965649653943</v>
      </c>
      <c r="N182" s="101">
        <v>0.0968961463801178</v>
      </c>
      <c r="O182" s="101">
        <v>0.03691193968439334</v>
      </c>
      <c r="P182" s="101">
        <v>0.006015795094215639</v>
      </c>
      <c r="Q182" s="101">
        <v>0.004493045281493738</v>
      </c>
      <c r="R182" s="101">
        <v>0.0014915157437922389</v>
      </c>
      <c r="S182" s="101">
        <v>0.0004842923316109371</v>
      </c>
      <c r="T182" s="101">
        <v>8.852651434669388E-05</v>
      </c>
      <c r="U182" s="101">
        <v>9.828627857951074E-05</v>
      </c>
      <c r="V182" s="101">
        <v>5.53561656847592E-05</v>
      </c>
      <c r="W182" s="101">
        <v>3.0196692059236033E-05</v>
      </c>
      <c r="X182" s="101">
        <v>67.5</v>
      </c>
    </row>
    <row r="183" spans="1:24" s="101" customFormat="1" ht="12.75" hidden="1">
      <c r="A183" s="101">
        <v>2061</v>
      </c>
      <c r="B183" s="101">
        <v>131.33999633789062</v>
      </c>
      <c r="C183" s="101">
        <v>141.5399932861328</v>
      </c>
      <c r="D183" s="101">
        <v>8.90820026397705</v>
      </c>
      <c r="E183" s="101">
        <v>8.925050735473633</v>
      </c>
      <c r="F183" s="101">
        <v>23.584968393630888</v>
      </c>
      <c r="G183" s="101" t="s">
        <v>57</v>
      </c>
      <c r="H183" s="101">
        <v>-0.8034104230448804</v>
      </c>
      <c r="I183" s="101">
        <v>63.03658591484575</v>
      </c>
      <c r="J183" s="101" t="s">
        <v>60</v>
      </c>
      <c r="K183" s="101">
        <v>0.7427904874562415</v>
      </c>
      <c r="L183" s="101">
        <v>0.0011423733261428982</v>
      </c>
      <c r="M183" s="101">
        <v>-0.1772902381220063</v>
      </c>
      <c r="N183" s="101">
        <v>-0.001001737692989907</v>
      </c>
      <c r="O183" s="101">
        <v>0.029595473576053476</v>
      </c>
      <c r="P183" s="101">
        <v>0.00013051062107982323</v>
      </c>
      <c r="Q183" s="101">
        <v>-0.0037281028969169887</v>
      </c>
      <c r="R183" s="101">
        <v>-8.051088870027834E-05</v>
      </c>
      <c r="S183" s="101">
        <v>0.000367876999532996</v>
      </c>
      <c r="T183" s="101">
        <v>9.27900881056592E-06</v>
      </c>
      <c r="U183" s="101">
        <v>-8.564110804919995E-05</v>
      </c>
      <c r="V183" s="101">
        <v>-6.346229715781927E-06</v>
      </c>
      <c r="W183" s="101">
        <v>2.22756303317907E-05</v>
      </c>
      <c r="X183" s="101">
        <v>67.5</v>
      </c>
    </row>
    <row r="184" spans="1:24" s="101" customFormat="1" ht="12.75" hidden="1">
      <c r="A184" s="101">
        <v>2064</v>
      </c>
      <c r="B184" s="101">
        <v>152.75999450683594</v>
      </c>
      <c r="C184" s="101">
        <v>161.66000366210938</v>
      </c>
      <c r="D184" s="101">
        <v>8.464300155639648</v>
      </c>
      <c r="E184" s="101">
        <v>9.017800331115723</v>
      </c>
      <c r="F184" s="101">
        <v>29.04663101147681</v>
      </c>
      <c r="G184" s="101" t="s">
        <v>58</v>
      </c>
      <c r="H184" s="101">
        <v>-3.480842119110477</v>
      </c>
      <c r="I184" s="101">
        <v>81.77915238772546</v>
      </c>
      <c r="J184" s="101" t="s">
        <v>61</v>
      </c>
      <c r="K184" s="101">
        <v>-0.5412720009609352</v>
      </c>
      <c r="L184" s="101">
        <v>0.2097079276669939</v>
      </c>
      <c r="M184" s="101">
        <v>-0.126131195141386</v>
      </c>
      <c r="N184" s="101">
        <v>-0.09689096812867369</v>
      </c>
      <c r="O184" s="101">
        <v>-0.0220589944257079</v>
      </c>
      <c r="P184" s="101">
        <v>0.006014379235912407</v>
      </c>
      <c r="Q184" s="101">
        <v>-0.0025077289908505473</v>
      </c>
      <c r="R184" s="101">
        <v>-0.0014893412002562768</v>
      </c>
      <c r="S184" s="101">
        <v>-0.00031496916622386704</v>
      </c>
      <c r="T184" s="101">
        <v>8.803887628694971E-05</v>
      </c>
      <c r="U184" s="101">
        <v>-4.8226477884191903E-05</v>
      </c>
      <c r="V184" s="101">
        <v>-5.4991185181927466E-05</v>
      </c>
      <c r="W184" s="101">
        <v>-2.038716519385995E-05</v>
      </c>
      <c r="X184" s="101">
        <v>67.5</v>
      </c>
    </row>
    <row r="185" s="101" customFormat="1" ht="12.75" hidden="1">
      <c r="A185" s="101" t="s">
        <v>149</v>
      </c>
    </row>
    <row r="186" spans="1:24" s="101" customFormat="1" ht="12.75" hidden="1">
      <c r="A186" s="101">
        <v>2063</v>
      </c>
      <c r="B186" s="101">
        <v>142.54</v>
      </c>
      <c r="C186" s="101">
        <v>145.14</v>
      </c>
      <c r="D186" s="101">
        <v>8.684212355827848</v>
      </c>
      <c r="E186" s="101">
        <v>8.865610957205917</v>
      </c>
      <c r="F186" s="101">
        <v>29.43074466438822</v>
      </c>
      <c r="G186" s="101" t="s">
        <v>59</v>
      </c>
      <c r="H186" s="101">
        <v>5.687670142402467</v>
      </c>
      <c r="I186" s="101">
        <v>80.72767014240246</v>
      </c>
      <c r="J186" s="101" t="s">
        <v>73</v>
      </c>
      <c r="K186" s="101">
        <v>0.7442431905324218</v>
      </c>
      <c r="M186" s="101" t="s">
        <v>68</v>
      </c>
      <c r="N186" s="101">
        <v>0.4048645360336002</v>
      </c>
      <c r="X186" s="101">
        <v>67.5</v>
      </c>
    </row>
    <row r="187" spans="1:24" s="101" customFormat="1" ht="12.75" hidden="1">
      <c r="A187" s="101">
        <v>2062</v>
      </c>
      <c r="B187" s="101">
        <v>122.45999908447266</v>
      </c>
      <c r="C187" s="101">
        <v>121.45999908447266</v>
      </c>
      <c r="D187" s="101">
        <v>8.96491527557373</v>
      </c>
      <c r="E187" s="101">
        <v>9.474924087524414</v>
      </c>
      <c r="F187" s="101">
        <v>24.822232629716748</v>
      </c>
      <c r="G187" s="101" t="s">
        <v>56</v>
      </c>
      <c r="H187" s="101">
        <v>10.939179728874748</v>
      </c>
      <c r="I187" s="101">
        <v>65.8991788133474</v>
      </c>
      <c r="J187" s="101" t="s">
        <v>62</v>
      </c>
      <c r="K187" s="101">
        <v>0.811832144853062</v>
      </c>
      <c r="L187" s="101">
        <v>0.21665559519455105</v>
      </c>
      <c r="M187" s="101">
        <v>0.1921898699008874</v>
      </c>
      <c r="N187" s="101">
        <v>0.013321811677257362</v>
      </c>
      <c r="O187" s="101">
        <v>0.03260480674770141</v>
      </c>
      <c r="P187" s="101">
        <v>0.0062152612984103075</v>
      </c>
      <c r="Q187" s="101">
        <v>0.003968728347861464</v>
      </c>
      <c r="R187" s="101">
        <v>0.0002051068517121571</v>
      </c>
      <c r="S187" s="101">
        <v>0.0004277761613972155</v>
      </c>
      <c r="T187" s="101">
        <v>9.144501831257906E-05</v>
      </c>
      <c r="U187" s="101">
        <v>8.679868716186084E-05</v>
      </c>
      <c r="V187" s="101">
        <v>7.618302483572845E-06</v>
      </c>
      <c r="W187" s="101">
        <v>2.6672846817577023E-05</v>
      </c>
      <c r="X187" s="101">
        <v>67.5</v>
      </c>
    </row>
    <row r="188" spans="1:24" s="101" customFormat="1" ht="12.75" hidden="1">
      <c r="A188" s="101">
        <v>2061</v>
      </c>
      <c r="B188" s="101">
        <v>144.8800048828125</v>
      </c>
      <c r="C188" s="101">
        <v>150.5800018310547</v>
      </c>
      <c r="D188" s="101">
        <v>8.872830390930176</v>
      </c>
      <c r="E188" s="101">
        <v>8.951229095458984</v>
      </c>
      <c r="F188" s="101">
        <v>25.27343541964995</v>
      </c>
      <c r="G188" s="101" t="s">
        <v>57</v>
      </c>
      <c r="H188" s="101">
        <v>-9.522738059710676</v>
      </c>
      <c r="I188" s="101">
        <v>67.85726682310182</v>
      </c>
      <c r="J188" s="101" t="s">
        <v>60</v>
      </c>
      <c r="K188" s="101">
        <v>0.5828302307529953</v>
      </c>
      <c r="L188" s="101">
        <v>-0.0011783732336225657</v>
      </c>
      <c r="M188" s="101">
        <v>-0.1394888072330659</v>
      </c>
      <c r="N188" s="101">
        <v>-0.00013735933759771328</v>
      </c>
      <c r="O188" s="101">
        <v>0.02316135080354249</v>
      </c>
      <c r="P188" s="101">
        <v>-0.000134923736007617</v>
      </c>
      <c r="Q188" s="101">
        <v>-0.002951087914601428</v>
      </c>
      <c r="R188" s="101">
        <v>-1.1038845696276575E-05</v>
      </c>
      <c r="S188" s="101">
        <v>0.00028284232442366474</v>
      </c>
      <c r="T188" s="101">
        <v>-9.616891587172377E-06</v>
      </c>
      <c r="U188" s="101">
        <v>-6.893628688433915E-05</v>
      </c>
      <c r="V188" s="101">
        <v>-8.668399206145077E-07</v>
      </c>
      <c r="W188" s="101">
        <v>1.695859404718942E-05</v>
      </c>
      <c r="X188" s="101">
        <v>67.5</v>
      </c>
    </row>
    <row r="189" spans="1:24" s="101" customFormat="1" ht="12.75" hidden="1">
      <c r="A189" s="101">
        <v>2064</v>
      </c>
      <c r="B189" s="101">
        <v>161.0800018310547</v>
      </c>
      <c r="C189" s="101">
        <v>148.97999572753906</v>
      </c>
      <c r="D189" s="101">
        <v>8.64533805847168</v>
      </c>
      <c r="E189" s="101">
        <v>9.25220012664795</v>
      </c>
      <c r="F189" s="101">
        <v>32.59713537977292</v>
      </c>
      <c r="G189" s="101" t="s">
        <v>58</v>
      </c>
      <c r="H189" s="101">
        <v>-3.6950588833989</v>
      </c>
      <c r="I189" s="101">
        <v>89.88494294765579</v>
      </c>
      <c r="J189" s="101" t="s">
        <v>61</v>
      </c>
      <c r="K189" s="101">
        <v>-0.5651374642838087</v>
      </c>
      <c r="L189" s="101">
        <v>-0.21665239062984618</v>
      </c>
      <c r="M189" s="101">
        <v>-0.13221126559116136</v>
      </c>
      <c r="N189" s="101">
        <v>-0.013321103511972472</v>
      </c>
      <c r="O189" s="101">
        <v>-0.0229483169755474</v>
      </c>
      <c r="P189" s="101">
        <v>-0.006213796632734188</v>
      </c>
      <c r="Q189" s="101">
        <v>-0.0026536549925362534</v>
      </c>
      <c r="R189" s="101">
        <v>-0.00020480958108683931</v>
      </c>
      <c r="S189" s="101">
        <v>-0.0003209247010972433</v>
      </c>
      <c r="T189" s="101">
        <v>-9.093792811796679E-05</v>
      </c>
      <c r="U189" s="101">
        <v>-5.2742776222177345E-05</v>
      </c>
      <c r="V189" s="101">
        <v>-7.56882562114105E-06</v>
      </c>
      <c r="W189" s="101">
        <v>-2.058754102112635E-05</v>
      </c>
      <c r="X189" s="101">
        <v>67.5</v>
      </c>
    </row>
    <row r="190" spans="1:14" s="101" customFormat="1" ht="12.75">
      <c r="A190" s="101" t="s">
        <v>155</v>
      </c>
      <c r="E190" s="99" t="s">
        <v>106</v>
      </c>
      <c r="F190" s="102">
        <f>MIN(F161:F189)</f>
        <v>21.215609947545087</v>
      </c>
      <c r="G190" s="102"/>
      <c r="H190" s="102"/>
      <c r="I190" s="115"/>
      <c r="J190" s="115" t="s">
        <v>158</v>
      </c>
      <c r="K190" s="102">
        <f>AVERAGE(K188,K183,K178,K173,K168,K163)</f>
        <v>0.31339812038085274</v>
      </c>
      <c r="L190" s="102">
        <f>AVERAGE(L188,L183,L178,L173,L168,L163)</f>
        <v>6.324871621034808E-05</v>
      </c>
      <c r="M190" s="115" t="s">
        <v>108</v>
      </c>
      <c r="N190" s="102" t="e">
        <f>Mittelwert(K186,K181,K176,K171,K166,K161)</f>
        <v>#NAME?</v>
      </c>
    </row>
    <row r="191" spans="5:14" s="101" customFormat="1" ht="12.75">
      <c r="E191" s="99" t="s">
        <v>107</v>
      </c>
      <c r="F191" s="102">
        <f>MAX(F161:F189)</f>
        <v>32.59713537977292</v>
      </c>
      <c r="G191" s="102"/>
      <c r="H191" s="102"/>
      <c r="I191" s="115"/>
      <c r="J191" s="115" t="s">
        <v>159</v>
      </c>
      <c r="K191" s="102">
        <f>AVERAGE(K189,K184,K179,K174,K169,K164)</f>
        <v>-0.31957361445167515</v>
      </c>
      <c r="L191" s="102">
        <f>AVERAGE(L189,L184,L179,L174,L169,L164)</f>
        <v>0.011532561088334966</v>
      </c>
      <c r="M191" s="102"/>
      <c r="N191" s="102"/>
    </row>
    <row r="192" spans="5:14" s="101" customFormat="1" ht="12.75">
      <c r="E192" s="99"/>
      <c r="F192" s="102"/>
      <c r="G192" s="102"/>
      <c r="H192" s="102"/>
      <c r="I192" s="102"/>
      <c r="J192" s="115" t="s">
        <v>112</v>
      </c>
      <c r="K192" s="102">
        <f>ABS(K190/$G$33)</f>
        <v>0.19587382523803296</v>
      </c>
      <c r="L192" s="102">
        <f>ABS(L190/$H$33)</f>
        <v>0.00017569087836207802</v>
      </c>
      <c r="M192" s="115" t="s">
        <v>111</v>
      </c>
      <c r="N192" s="102">
        <f>K192+L192+L193+K193</f>
        <v>0.38483328409869255</v>
      </c>
    </row>
    <row r="193" spans="5:14" s="101" customFormat="1" ht="12.75">
      <c r="E193" s="99"/>
      <c r="F193" s="102"/>
      <c r="G193" s="102"/>
      <c r="H193" s="102"/>
      <c r="I193" s="102"/>
      <c r="J193" s="102"/>
      <c r="K193" s="102">
        <f>ABS(K191/$G$34)</f>
        <v>0.18157591730208816</v>
      </c>
      <c r="L193" s="102">
        <f>ABS(L191/$H$34)</f>
        <v>0.007207850680209353</v>
      </c>
      <c r="M193" s="102"/>
      <c r="N193" s="102"/>
    </row>
    <row r="194" s="101" customFormat="1" ht="12.75"/>
    <row r="195" s="101" customFormat="1" ht="12.75" hidden="1">
      <c r="A195" s="101" t="s">
        <v>120</v>
      </c>
    </row>
    <row r="196" spans="1:24" s="101" customFormat="1" ht="12.75" hidden="1">
      <c r="A196" s="101">
        <v>2063</v>
      </c>
      <c r="B196" s="101">
        <v>154.06</v>
      </c>
      <c r="C196" s="101">
        <v>150.46</v>
      </c>
      <c r="D196" s="101">
        <v>8.903400526140349</v>
      </c>
      <c r="E196" s="101">
        <v>9.379047635318122</v>
      </c>
      <c r="F196" s="101">
        <v>30.664403991281944</v>
      </c>
      <c r="G196" s="101" t="s">
        <v>59</v>
      </c>
      <c r="H196" s="101">
        <v>-4.4794608128818965</v>
      </c>
      <c r="I196" s="101">
        <v>82.0805391871181</v>
      </c>
      <c r="J196" s="101" t="s">
        <v>73</v>
      </c>
      <c r="K196" s="101">
        <v>0.11224590929817044</v>
      </c>
      <c r="M196" s="101" t="s">
        <v>68</v>
      </c>
      <c r="N196" s="101">
        <v>0.09602822437060982</v>
      </c>
      <c r="X196" s="101">
        <v>67.5</v>
      </c>
    </row>
    <row r="197" spans="1:24" s="101" customFormat="1" ht="12.75" hidden="1">
      <c r="A197" s="101">
        <v>2061</v>
      </c>
      <c r="B197" s="101">
        <v>147</v>
      </c>
      <c r="C197" s="101">
        <v>149.39999389648438</v>
      </c>
      <c r="D197" s="101">
        <v>8.91086196899414</v>
      </c>
      <c r="E197" s="101">
        <v>9.069233894348145</v>
      </c>
      <c r="F197" s="101">
        <v>31.15657509637998</v>
      </c>
      <c r="G197" s="101" t="s">
        <v>56</v>
      </c>
      <c r="H197" s="101">
        <v>3.8034339723976984</v>
      </c>
      <c r="I197" s="101">
        <v>83.3034339723977</v>
      </c>
      <c r="J197" s="101" t="s">
        <v>62</v>
      </c>
      <c r="K197" s="101">
        <v>0.14899332295724915</v>
      </c>
      <c r="L197" s="101">
        <v>0.2974132358632556</v>
      </c>
      <c r="M197" s="101">
        <v>0.03527206825688308</v>
      </c>
      <c r="N197" s="101">
        <v>0.015457686262497966</v>
      </c>
      <c r="O197" s="101">
        <v>0.005983762826596058</v>
      </c>
      <c r="P197" s="101">
        <v>0.008531849471466775</v>
      </c>
      <c r="Q197" s="101">
        <v>0.0007283620737886736</v>
      </c>
      <c r="R197" s="101">
        <v>0.000237943762059895</v>
      </c>
      <c r="S197" s="101">
        <v>7.850218546276484E-05</v>
      </c>
      <c r="T197" s="101">
        <v>0.00012554657321287575</v>
      </c>
      <c r="U197" s="101">
        <v>1.5935676017755937E-05</v>
      </c>
      <c r="V197" s="101">
        <v>8.831869681709903E-06</v>
      </c>
      <c r="W197" s="101">
        <v>4.895993551378024E-06</v>
      </c>
      <c r="X197" s="101">
        <v>67.5</v>
      </c>
    </row>
    <row r="198" spans="1:24" s="101" customFormat="1" ht="12.75" hidden="1">
      <c r="A198" s="101">
        <v>2064</v>
      </c>
      <c r="B198" s="101">
        <v>152.5</v>
      </c>
      <c r="C198" s="101">
        <v>146.60000610351562</v>
      </c>
      <c r="D198" s="101">
        <v>8.983277320861816</v>
      </c>
      <c r="E198" s="101">
        <v>9.560624122619629</v>
      </c>
      <c r="F198" s="101">
        <v>31.609604808760274</v>
      </c>
      <c r="G198" s="101" t="s">
        <v>57</v>
      </c>
      <c r="H198" s="101">
        <v>-1.1472299596227913</v>
      </c>
      <c r="I198" s="101">
        <v>83.85277004037721</v>
      </c>
      <c r="J198" s="101" t="s">
        <v>60</v>
      </c>
      <c r="K198" s="101">
        <v>-0.12786786944894343</v>
      </c>
      <c r="L198" s="101">
        <v>-0.0016180966480672033</v>
      </c>
      <c r="M198" s="101">
        <v>0.030474789515290045</v>
      </c>
      <c r="N198" s="101">
        <v>-0.00015981877553252716</v>
      </c>
      <c r="O198" s="101">
        <v>-0.00510189567182203</v>
      </c>
      <c r="P198" s="101">
        <v>-0.00018512717106197688</v>
      </c>
      <c r="Q198" s="101">
        <v>0.0006387087282595051</v>
      </c>
      <c r="R198" s="101">
        <v>-1.2858421273802219E-05</v>
      </c>
      <c r="S198" s="101">
        <v>-6.401705453300777E-05</v>
      </c>
      <c r="T198" s="101">
        <v>-1.3182918075438346E-05</v>
      </c>
      <c r="U198" s="101">
        <v>1.453705358449314E-05</v>
      </c>
      <c r="V198" s="101">
        <v>-1.0161029583364254E-06</v>
      </c>
      <c r="W198" s="101">
        <v>-3.896920468160739E-06</v>
      </c>
      <c r="X198" s="101">
        <v>67.5</v>
      </c>
    </row>
    <row r="199" spans="1:24" s="101" customFormat="1" ht="12.75" hidden="1">
      <c r="A199" s="101">
        <v>2062</v>
      </c>
      <c r="B199" s="101">
        <v>139.4600067138672</v>
      </c>
      <c r="C199" s="101">
        <v>139.9600067138672</v>
      </c>
      <c r="D199" s="101">
        <v>9.01461410522461</v>
      </c>
      <c r="E199" s="101">
        <v>9.492703437805176</v>
      </c>
      <c r="F199" s="101">
        <v>29.423198819886146</v>
      </c>
      <c r="G199" s="101" t="s">
        <v>58</v>
      </c>
      <c r="H199" s="101">
        <v>5.778857421878087</v>
      </c>
      <c r="I199" s="101">
        <v>77.73886413574527</v>
      </c>
      <c r="J199" s="101" t="s">
        <v>61</v>
      </c>
      <c r="K199" s="101">
        <v>0.07647756696202555</v>
      </c>
      <c r="L199" s="101">
        <v>-0.297408834149038</v>
      </c>
      <c r="M199" s="101">
        <v>0.017759673508175394</v>
      </c>
      <c r="N199" s="101">
        <v>-0.015456860048172967</v>
      </c>
      <c r="O199" s="101">
        <v>0.003126672051686343</v>
      </c>
      <c r="P199" s="101">
        <v>-0.008529840756679017</v>
      </c>
      <c r="Q199" s="101">
        <v>0.00035008923288050865</v>
      </c>
      <c r="R199" s="101">
        <v>-0.00023759607510554832</v>
      </c>
      <c r="S199" s="101">
        <v>4.5435777217389366E-05</v>
      </c>
      <c r="T199" s="101">
        <v>-0.0001248525238692124</v>
      </c>
      <c r="U199" s="101">
        <v>6.52838749037286E-06</v>
      </c>
      <c r="V199" s="101">
        <v>-8.773223857440692E-06</v>
      </c>
      <c r="W199" s="101">
        <v>2.9639102078108045E-06</v>
      </c>
      <c r="X199" s="101">
        <v>67.5</v>
      </c>
    </row>
    <row r="200" s="101" customFormat="1" ht="12.75" hidden="1">
      <c r="A200" s="101" t="s">
        <v>126</v>
      </c>
    </row>
    <row r="201" spans="1:24" s="101" customFormat="1" ht="12.75" hidden="1">
      <c r="A201" s="101">
        <v>2063</v>
      </c>
      <c r="B201" s="101">
        <v>137.48</v>
      </c>
      <c r="C201" s="101">
        <v>136.88</v>
      </c>
      <c r="D201" s="101">
        <v>8.970053278204771</v>
      </c>
      <c r="E201" s="101">
        <v>9.35763436866303</v>
      </c>
      <c r="F201" s="101">
        <v>26.919982420582766</v>
      </c>
      <c r="G201" s="101" t="s">
        <v>59</v>
      </c>
      <c r="H201" s="101">
        <v>1.4925189532040406</v>
      </c>
      <c r="I201" s="101">
        <v>71.47251895320403</v>
      </c>
      <c r="J201" s="101" t="s">
        <v>73</v>
      </c>
      <c r="K201" s="101">
        <v>0.10214797382051437</v>
      </c>
      <c r="M201" s="101" t="s">
        <v>68</v>
      </c>
      <c r="N201" s="101">
        <v>0.05393758836011259</v>
      </c>
      <c r="X201" s="101">
        <v>67.5</v>
      </c>
    </row>
    <row r="202" spans="1:24" s="101" customFormat="1" ht="12.75" hidden="1">
      <c r="A202" s="101">
        <v>2061</v>
      </c>
      <c r="B202" s="101">
        <v>143.1199951171875</v>
      </c>
      <c r="C202" s="101">
        <v>139.1199951171875</v>
      </c>
      <c r="D202" s="101">
        <v>9.277298927307129</v>
      </c>
      <c r="E202" s="101">
        <v>9.178160667419434</v>
      </c>
      <c r="F202" s="101">
        <v>28.361045153920205</v>
      </c>
      <c r="G202" s="101" t="s">
        <v>56</v>
      </c>
      <c r="H202" s="101">
        <v>-2.797952290701758</v>
      </c>
      <c r="I202" s="101">
        <v>72.82204282648574</v>
      </c>
      <c r="J202" s="101" t="s">
        <v>62</v>
      </c>
      <c r="K202" s="101">
        <v>0.30671882766764597</v>
      </c>
      <c r="L202" s="101">
        <v>0.05116945108128068</v>
      </c>
      <c r="M202" s="101">
        <v>0.07261168672569925</v>
      </c>
      <c r="N202" s="101">
        <v>0.004958397553012742</v>
      </c>
      <c r="O202" s="101">
        <v>0.012318381777657247</v>
      </c>
      <c r="P202" s="101">
        <v>0.0014678669489273314</v>
      </c>
      <c r="Q202" s="101">
        <v>0.0014994451812772364</v>
      </c>
      <c r="R202" s="101">
        <v>7.632659702247195E-05</v>
      </c>
      <c r="S202" s="101">
        <v>0.0001616152457522002</v>
      </c>
      <c r="T202" s="101">
        <v>2.1590431625798252E-05</v>
      </c>
      <c r="U202" s="101">
        <v>3.2794986474658414E-05</v>
      </c>
      <c r="V202" s="101">
        <v>2.8291592847599843E-06</v>
      </c>
      <c r="W202" s="101">
        <v>1.007691699223807E-05</v>
      </c>
      <c r="X202" s="101">
        <v>67.5</v>
      </c>
    </row>
    <row r="203" spans="1:24" s="101" customFormat="1" ht="12.75" hidden="1">
      <c r="A203" s="101">
        <v>2064</v>
      </c>
      <c r="B203" s="101">
        <v>145.3800048828125</v>
      </c>
      <c r="C203" s="101">
        <v>131.67999267578125</v>
      </c>
      <c r="D203" s="101">
        <v>9.255866050720215</v>
      </c>
      <c r="E203" s="101">
        <v>9.773636817932129</v>
      </c>
      <c r="F203" s="101">
        <v>28.923285351689376</v>
      </c>
      <c r="G203" s="101" t="s">
        <v>57</v>
      </c>
      <c r="H203" s="101">
        <v>-3.4352782470655967</v>
      </c>
      <c r="I203" s="101">
        <v>74.4447266357469</v>
      </c>
      <c r="J203" s="101" t="s">
        <v>60</v>
      </c>
      <c r="K203" s="101">
        <v>0.19047016883614235</v>
      </c>
      <c r="L203" s="101">
        <v>-0.0002785120092456289</v>
      </c>
      <c r="M203" s="101">
        <v>-0.04444146939983888</v>
      </c>
      <c r="N203" s="101">
        <v>5.133000056562372E-05</v>
      </c>
      <c r="O203" s="101">
        <v>0.007753315351928609</v>
      </c>
      <c r="P203" s="101">
        <v>-3.189902363881535E-05</v>
      </c>
      <c r="Q203" s="101">
        <v>-0.0008862796491202487</v>
      </c>
      <c r="R203" s="101">
        <v>4.127033181471836E-06</v>
      </c>
      <c r="S203" s="101">
        <v>0.00010996684533281165</v>
      </c>
      <c r="T203" s="101">
        <v>-2.2726977090132505E-06</v>
      </c>
      <c r="U203" s="101">
        <v>-1.7222927826692113E-05</v>
      </c>
      <c r="V203" s="101">
        <v>3.275561190871297E-07</v>
      </c>
      <c r="W203" s="101">
        <v>7.09776807095168E-06</v>
      </c>
      <c r="X203" s="101">
        <v>67.5</v>
      </c>
    </row>
    <row r="204" spans="1:24" s="101" customFormat="1" ht="12.75" hidden="1">
      <c r="A204" s="101">
        <v>2062</v>
      </c>
      <c r="B204" s="101">
        <v>130.17999267578125</v>
      </c>
      <c r="C204" s="101">
        <v>136.67999267578125</v>
      </c>
      <c r="D204" s="101">
        <v>8.96878719329834</v>
      </c>
      <c r="E204" s="101">
        <v>9.471335411071777</v>
      </c>
      <c r="F204" s="101">
        <v>24.92008526528799</v>
      </c>
      <c r="G204" s="101" t="s">
        <v>58</v>
      </c>
      <c r="H204" s="101">
        <v>3.4718584766389284</v>
      </c>
      <c r="I204" s="101">
        <v>66.15185115242018</v>
      </c>
      <c r="J204" s="101" t="s">
        <v>61</v>
      </c>
      <c r="K204" s="101">
        <v>0.2404112186012677</v>
      </c>
      <c r="L204" s="101">
        <v>-0.051168693114249875</v>
      </c>
      <c r="M204" s="101">
        <v>0.05742310377134165</v>
      </c>
      <c r="N204" s="101">
        <v>0.0049581318583479285</v>
      </c>
      <c r="O204" s="101">
        <v>0.009572284506514957</v>
      </c>
      <c r="P204" s="101">
        <v>-0.001467520300385696</v>
      </c>
      <c r="Q204" s="101">
        <v>0.0012094809776142877</v>
      </c>
      <c r="R204" s="101">
        <v>7.621493954698024E-05</v>
      </c>
      <c r="S204" s="101">
        <v>0.00011843471022928012</v>
      </c>
      <c r="T204" s="101">
        <v>-2.1470481664641697E-05</v>
      </c>
      <c r="U204" s="101">
        <v>2.790845561742145E-05</v>
      </c>
      <c r="V204" s="101">
        <v>2.8101333148788877E-06</v>
      </c>
      <c r="W204" s="101">
        <v>7.153037430311349E-06</v>
      </c>
      <c r="X204" s="101">
        <v>67.5</v>
      </c>
    </row>
    <row r="205" s="101" customFormat="1" ht="12.75" hidden="1">
      <c r="A205" s="101" t="s">
        <v>132</v>
      </c>
    </row>
    <row r="206" spans="1:24" s="101" customFormat="1" ht="12.75" hidden="1">
      <c r="A206" s="101">
        <v>2063</v>
      </c>
      <c r="B206" s="101">
        <v>115.56</v>
      </c>
      <c r="C206" s="101">
        <v>120.06</v>
      </c>
      <c r="D206" s="101">
        <v>9.231845280421947</v>
      </c>
      <c r="E206" s="101">
        <v>9.505263493490446</v>
      </c>
      <c r="F206" s="101">
        <v>21.938348059999516</v>
      </c>
      <c r="G206" s="101" t="s">
        <v>59</v>
      </c>
      <c r="H206" s="101">
        <v>8.482477154970702</v>
      </c>
      <c r="I206" s="101">
        <v>56.542477154970705</v>
      </c>
      <c r="J206" s="101" t="s">
        <v>73</v>
      </c>
      <c r="K206" s="101">
        <v>0.2122036055423739</v>
      </c>
      <c r="M206" s="101" t="s">
        <v>68</v>
      </c>
      <c r="N206" s="101">
        <v>0.1265737222500426</v>
      </c>
      <c r="X206" s="101">
        <v>67.5</v>
      </c>
    </row>
    <row r="207" spans="1:24" s="101" customFormat="1" ht="12.75" hidden="1">
      <c r="A207" s="101">
        <v>2061</v>
      </c>
      <c r="B207" s="101">
        <v>129.52000427246094</v>
      </c>
      <c r="C207" s="101">
        <v>129.72000122070312</v>
      </c>
      <c r="D207" s="101">
        <v>9.181381225585938</v>
      </c>
      <c r="E207" s="101">
        <v>9.539295196533203</v>
      </c>
      <c r="F207" s="101">
        <v>22.481243278012045</v>
      </c>
      <c r="G207" s="101" t="s">
        <v>56</v>
      </c>
      <c r="H207" s="101">
        <v>-3.7256544451525997</v>
      </c>
      <c r="I207" s="101">
        <v>58.29434982730833</v>
      </c>
      <c r="J207" s="101" t="s">
        <v>62</v>
      </c>
      <c r="K207" s="101">
        <v>0.4050663349083108</v>
      </c>
      <c r="L207" s="101">
        <v>0.19521389529020458</v>
      </c>
      <c r="M207" s="101">
        <v>0.0958940540036173</v>
      </c>
      <c r="N207" s="101">
        <v>0.0228171562556154</v>
      </c>
      <c r="O207" s="101">
        <v>0.016268155182370524</v>
      </c>
      <c r="P207" s="101">
        <v>0.005600067881716381</v>
      </c>
      <c r="Q207" s="101">
        <v>0.001980198700967415</v>
      </c>
      <c r="R207" s="101">
        <v>0.00035120434824346936</v>
      </c>
      <c r="S207" s="101">
        <v>0.0002134469188437829</v>
      </c>
      <c r="T207" s="101">
        <v>8.241264386785698E-05</v>
      </c>
      <c r="U207" s="101">
        <v>4.331075092068378E-05</v>
      </c>
      <c r="V207" s="101">
        <v>1.3036338264812528E-05</v>
      </c>
      <c r="W207" s="101">
        <v>1.3311647587195301E-05</v>
      </c>
      <c r="X207" s="101">
        <v>67.5</v>
      </c>
    </row>
    <row r="208" spans="1:24" s="101" customFormat="1" ht="12.75" hidden="1">
      <c r="A208" s="101">
        <v>2064</v>
      </c>
      <c r="B208" s="101">
        <v>134.3000030517578</v>
      </c>
      <c r="C208" s="101">
        <v>129.8000030517578</v>
      </c>
      <c r="D208" s="101">
        <v>9.04600715637207</v>
      </c>
      <c r="E208" s="101">
        <v>9.45975112915039</v>
      </c>
      <c r="F208" s="101">
        <v>25.159380893563533</v>
      </c>
      <c r="G208" s="101" t="s">
        <v>57</v>
      </c>
      <c r="H208" s="101">
        <v>-0.5715869812961358</v>
      </c>
      <c r="I208" s="101">
        <v>66.22841607046168</v>
      </c>
      <c r="J208" s="101" t="s">
        <v>60</v>
      </c>
      <c r="K208" s="101">
        <v>0.34904058159053536</v>
      </c>
      <c r="L208" s="101">
        <v>0.0010623826918527465</v>
      </c>
      <c r="M208" s="101">
        <v>-0.08207211466460397</v>
      </c>
      <c r="N208" s="101">
        <v>-0.0002359285455359233</v>
      </c>
      <c r="O208" s="101">
        <v>0.01410623670372159</v>
      </c>
      <c r="P208" s="101">
        <v>0.00012147128228009635</v>
      </c>
      <c r="Q208" s="101">
        <v>-0.0016673159984955635</v>
      </c>
      <c r="R208" s="101">
        <v>-1.8955913752314506E-05</v>
      </c>
      <c r="S208" s="101">
        <v>0.00019183485452266898</v>
      </c>
      <c r="T208" s="101">
        <v>8.645912209719495E-06</v>
      </c>
      <c r="U208" s="101">
        <v>-3.450376430055544E-05</v>
      </c>
      <c r="V208" s="101">
        <v>-1.4919774850345456E-06</v>
      </c>
      <c r="W208" s="101">
        <v>1.2150610040879329E-05</v>
      </c>
      <c r="X208" s="101">
        <v>67.5</v>
      </c>
    </row>
    <row r="209" spans="1:24" s="101" customFormat="1" ht="12.75" hidden="1">
      <c r="A209" s="101">
        <v>2062</v>
      </c>
      <c r="B209" s="101">
        <v>130.3800048828125</v>
      </c>
      <c r="C209" s="101">
        <v>130.77999877929688</v>
      </c>
      <c r="D209" s="101">
        <v>8.89011287689209</v>
      </c>
      <c r="E209" s="101">
        <v>9.531914710998535</v>
      </c>
      <c r="F209" s="101">
        <v>24.097078422526348</v>
      </c>
      <c r="G209" s="101" t="s">
        <v>58</v>
      </c>
      <c r="H209" s="101">
        <v>1.653753915932299</v>
      </c>
      <c r="I209" s="101">
        <v>64.5337587987448</v>
      </c>
      <c r="J209" s="101" t="s">
        <v>61</v>
      </c>
      <c r="K209" s="101">
        <v>0.2055466080454568</v>
      </c>
      <c r="L209" s="101">
        <v>0.1952110044474722</v>
      </c>
      <c r="M209" s="101">
        <v>0.04959674976980617</v>
      </c>
      <c r="N209" s="101">
        <v>-0.02281593647682624</v>
      </c>
      <c r="O209" s="101">
        <v>0.008103515230828329</v>
      </c>
      <c r="P209" s="101">
        <v>0.005598750307650148</v>
      </c>
      <c r="Q209" s="101">
        <v>0.0010682903427784878</v>
      </c>
      <c r="R209" s="101">
        <v>-0.00035069241160728715</v>
      </c>
      <c r="S209" s="101">
        <v>9.358939979597519E-05</v>
      </c>
      <c r="T209" s="101">
        <v>8.195786765986563E-05</v>
      </c>
      <c r="U209" s="101">
        <v>2.617845286500382E-05</v>
      </c>
      <c r="V209" s="101">
        <v>-1.2950680234596378E-05</v>
      </c>
      <c r="W209" s="101">
        <v>5.437153402302066E-06</v>
      </c>
      <c r="X209" s="101">
        <v>67.5</v>
      </c>
    </row>
    <row r="210" s="101" customFormat="1" ht="12.75" hidden="1">
      <c r="A210" s="101" t="s">
        <v>138</v>
      </c>
    </row>
    <row r="211" spans="1:24" s="101" customFormat="1" ht="12.75" hidden="1">
      <c r="A211" s="101">
        <v>2063</v>
      </c>
      <c r="B211" s="101">
        <v>124.64</v>
      </c>
      <c r="C211" s="101">
        <v>127.74</v>
      </c>
      <c r="D211" s="101">
        <v>9.12698339180951</v>
      </c>
      <c r="E211" s="101">
        <v>9.318252666119646</v>
      </c>
      <c r="F211" s="101">
        <v>23.51405628638123</v>
      </c>
      <c r="G211" s="101" t="s">
        <v>59</v>
      </c>
      <c r="H211" s="101">
        <v>4.183286424158183</v>
      </c>
      <c r="I211" s="101">
        <v>61.323286424158184</v>
      </c>
      <c r="J211" s="101" t="s">
        <v>73</v>
      </c>
      <c r="K211" s="101">
        <v>0.278270908213754</v>
      </c>
      <c r="M211" s="101" t="s">
        <v>68</v>
      </c>
      <c r="N211" s="101">
        <v>0.15195791145407236</v>
      </c>
      <c r="X211" s="101">
        <v>67.5</v>
      </c>
    </row>
    <row r="212" spans="1:24" s="101" customFormat="1" ht="12.75" hidden="1">
      <c r="A212" s="101">
        <v>2061</v>
      </c>
      <c r="B212" s="101">
        <v>132.5800018310547</v>
      </c>
      <c r="C212" s="101">
        <v>136.67999267578125</v>
      </c>
      <c r="D212" s="101">
        <v>9.055277824401855</v>
      </c>
      <c r="E212" s="101">
        <v>9.152942657470703</v>
      </c>
      <c r="F212" s="101">
        <v>24.17339092987437</v>
      </c>
      <c r="G212" s="101" t="s">
        <v>56</v>
      </c>
      <c r="H212" s="101">
        <v>-1.5167992642321906</v>
      </c>
      <c r="I212" s="101">
        <v>63.56320256682249</v>
      </c>
      <c r="J212" s="101" t="s">
        <v>62</v>
      </c>
      <c r="K212" s="101">
        <v>0.4988321129843066</v>
      </c>
      <c r="L212" s="101">
        <v>0.11408254574752019</v>
      </c>
      <c r="M212" s="101">
        <v>0.1180919054344588</v>
      </c>
      <c r="N212" s="101">
        <v>0.04536872907684967</v>
      </c>
      <c r="O212" s="101">
        <v>0.020034082553173495</v>
      </c>
      <c r="P212" s="101">
        <v>0.003272659271868979</v>
      </c>
      <c r="Q212" s="101">
        <v>0.002438583970524567</v>
      </c>
      <c r="R212" s="101">
        <v>0.0006983345916743746</v>
      </c>
      <c r="S212" s="101">
        <v>0.00026284785692746256</v>
      </c>
      <c r="T212" s="101">
        <v>4.814889618260523E-05</v>
      </c>
      <c r="U212" s="101">
        <v>5.3334823228821356E-05</v>
      </c>
      <c r="V212" s="101">
        <v>2.592080283338235E-05</v>
      </c>
      <c r="W212" s="101">
        <v>1.639199056550081E-05</v>
      </c>
      <c r="X212" s="101">
        <v>67.5</v>
      </c>
    </row>
    <row r="213" spans="1:24" s="101" customFormat="1" ht="12.75" hidden="1">
      <c r="A213" s="101">
        <v>2064</v>
      </c>
      <c r="B213" s="101">
        <v>141.94000244140625</v>
      </c>
      <c r="C213" s="101">
        <v>136.13999938964844</v>
      </c>
      <c r="D213" s="101">
        <v>8.820843696594238</v>
      </c>
      <c r="E213" s="101">
        <v>9.2847900390625</v>
      </c>
      <c r="F213" s="101">
        <v>27.08648217292959</v>
      </c>
      <c r="G213" s="101" t="s">
        <v>57</v>
      </c>
      <c r="H213" s="101">
        <v>-1.2952554728713466</v>
      </c>
      <c r="I213" s="101">
        <v>73.1447469685349</v>
      </c>
      <c r="J213" s="101" t="s">
        <v>60</v>
      </c>
      <c r="K213" s="101">
        <v>0.2124737822667983</v>
      </c>
      <c r="L213" s="101">
        <v>-0.0006203546061757259</v>
      </c>
      <c r="M213" s="101">
        <v>-0.04908257353582906</v>
      </c>
      <c r="N213" s="101">
        <v>-0.0004691384307354402</v>
      </c>
      <c r="O213" s="101">
        <v>0.008728332057437222</v>
      </c>
      <c r="P213" s="101">
        <v>-7.105910903675059E-05</v>
      </c>
      <c r="Q213" s="101">
        <v>-0.0009549899229676226</v>
      </c>
      <c r="R213" s="101">
        <v>-3.771507142536553E-05</v>
      </c>
      <c r="S213" s="101">
        <v>0.00013023245334667442</v>
      </c>
      <c r="T213" s="101">
        <v>-5.064082555991233E-06</v>
      </c>
      <c r="U213" s="101">
        <v>-1.6930684067805357E-05</v>
      </c>
      <c r="V213" s="101">
        <v>-2.9735520587258388E-06</v>
      </c>
      <c r="W213" s="101">
        <v>8.589464217885842E-06</v>
      </c>
      <c r="X213" s="101">
        <v>67.5</v>
      </c>
    </row>
    <row r="214" spans="1:24" s="101" customFormat="1" ht="12.75" hidden="1">
      <c r="A214" s="101">
        <v>2062</v>
      </c>
      <c r="B214" s="101">
        <v>118.77999877929688</v>
      </c>
      <c r="C214" s="101">
        <v>131.5800018310547</v>
      </c>
      <c r="D214" s="101">
        <v>8.807868003845215</v>
      </c>
      <c r="E214" s="101">
        <v>9.347086906433105</v>
      </c>
      <c r="F214" s="101">
        <v>22.76982639865631</v>
      </c>
      <c r="G214" s="101" t="s">
        <v>58</v>
      </c>
      <c r="H214" s="101">
        <v>10.238696685107072</v>
      </c>
      <c r="I214" s="101">
        <v>61.51869546440395</v>
      </c>
      <c r="J214" s="101" t="s">
        <v>61</v>
      </c>
      <c r="K214" s="101">
        <v>0.45131847823197885</v>
      </c>
      <c r="L214" s="101">
        <v>-0.11408085906232313</v>
      </c>
      <c r="M214" s="101">
        <v>0.10740856159655567</v>
      </c>
      <c r="N214" s="101">
        <v>-0.04536630343307014</v>
      </c>
      <c r="O214" s="101">
        <v>0.01803276693251716</v>
      </c>
      <c r="P214" s="101">
        <v>-0.003271887729243303</v>
      </c>
      <c r="Q214" s="101">
        <v>0.002243810604380338</v>
      </c>
      <c r="R214" s="101">
        <v>-0.0006973154059078253</v>
      </c>
      <c r="S214" s="101">
        <v>0.00022831667478891263</v>
      </c>
      <c r="T214" s="101">
        <v>-4.788184699308708E-05</v>
      </c>
      <c r="U214" s="101">
        <v>5.057623261815558E-05</v>
      </c>
      <c r="V214" s="101">
        <v>-2.574967975880729E-05</v>
      </c>
      <c r="W214" s="101">
        <v>1.3961320107680586E-05</v>
      </c>
      <c r="X214" s="101">
        <v>67.5</v>
      </c>
    </row>
    <row r="215" s="101" customFormat="1" ht="12.75" hidden="1">
      <c r="A215" s="101" t="s">
        <v>144</v>
      </c>
    </row>
    <row r="216" spans="1:24" s="101" customFormat="1" ht="12.75" hidden="1">
      <c r="A216" s="101">
        <v>2063</v>
      </c>
      <c r="B216" s="101">
        <v>125.86</v>
      </c>
      <c r="C216" s="101">
        <v>144.96</v>
      </c>
      <c r="D216" s="101">
        <v>8.848936826212796</v>
      </c>
      <c r="E216" s="101">
        <v>9.13916630547392</v>
      </c>
      <c r="F216" s="101">
        <v>22.465755984085234</v>
      </c>
      <c r="G216" s="101" t="s">
        <v>59</v>
      </c>
      <c r="H216" s="101">
        <v>2.073441976351063</v>
      </c>
      <c r="I216" s="101">
        <v>60.43344197635106</v>
      </c>
      <c r="J216" s="101" t="s">
        <v>73</v>
      </c>
      <c r="K216" s="101">
        <v>0.5352580975327229</v>
      </c>
      <c r="M216" s="101" t="s">
        <v>68</v>
      </c>
      <c r="N216" s="101">
        <v>0.4132822288899404</v>
      </c>
      <c r="X216" s="101">
        <v>67.5</v>
      </c>
    </row>
    <row r="217" spans="1:24" s="101" customFormat="1" ht="12.75" hidden="1">
      <c r="A217" s="101">
        <v>2061</v>
      </c>
      <c r="B217" s="101">
        <v>131.33999633789062</v>
      </c>
      <c r="C217" s="101">
        <v>141.5399932861328</v>
      </c>
      <c r="D217" s="101">
        <v>8.90820026397705</v>
      </c>
      <c r="E217" s="101">
        <v>8.925050735473633</v>
      </c>
      <c r="F217" s="101">
        <v>26.764238752494222</v>
      </c>
      <c r="G217" s="101" t="s">
        <v>56</v>
      </c>
      <c r="H217" s="101">
        <v>7.693965777685236</v>
      </c>
      <c r="I217" s="101">
        <v>71.53396211557586</v>
      </c>
      <c r="J217" s="101" t="s">
        <v>62</v>
      </c>
      <c r="K217" s="101">
        <v>0.46935312294211445</v>
      </c>
      <c r="L217" s="101">
        <v>0.540914811704855</v>
      </c>
      <c r="M217" s="101">
        <v>0.1111131032403432</v>
      </c>
      <c r="N217" s="101">
        <v>0.09709304670757538</v>
      </c>
      <c r="O217" s="101">
        <v>0.018850161704259807</v>
      </c>
      <c r="P217" s="101">
        <v>0.015517177050195263</v>
      </c>
      <c r="Q217" s="101">
        <v>0.002294436254313277</v>
      </c>
      <c r="R217" s="101">
        <v>0.001494531677829963</v>
      </c>
      <c r="S217" s="101">
        <v>0.0002472978300903463</v>
      </c>
      <c r="T217" s="101">
        <v>0.00022832641421696227</v>
      </c>
      <c r="U217" s="101">
        <v>5.018101063191388E-05</v>
      </c>
      <c r="V217" s="101">
        <v>5.5472265854380834E-05</v>
      </c>
      <c r="W217" s="101">
        <v>1.5421766491809985E-05</v>
      </c>
      <c r="X217" s="101">
        <v>67.5</v>
      </c>
    </row>
    <row r="218" spans="1:24" s="101" customFormat="1" ht="12.75" hidden="1">
      <c r="A218" s="101">
        <v>2064</v>
      </c>
      <c r="B218" s="101">
        <v>152.75999450683594</v>
      </c>
      <c r="C218" s="101">
        <v>161.66000366210938</v>
      </c>
      <c r="D218" s="101">
        <v>8.464300155639648</v>
      </c>
      <c r="E218" s="101">
        <v>9.017800331115723</v>
      </c>
      <c r="F218" s="101">
        <v>29.04663101147681</v>
      </c>
      <c r="G218" s="101" t="s">
        <v>57</v>
      </c>
      <c r="H218" s="101">
        <v>-3.480842119110477</v>
      </c>
      <c r="I218" s="101">
        <v>81.77915238772546</v>
      </c>
      <c r="J218" s="101" t="s">
        <v>60</v>
      </c>
      <c r="K218" s="101">
        <v>0.21525414091329081</v>
      </c>
      <c r="L218" s="101">
        <v>-0.0029421683635759816</v>
      </c>
      <c r="M218" s="101">
        <v>-0.04983278512933219</v>
      </c>
      <c r="N218" s="101">
        <v>-0.0010038945674234216</v>
      </c>
      <c r="O218" s="101">
        <v>0.008825256161533178</v>
      </c>
      <c r="P218" s="101">
        <v>-0.0003367516973918867</v>
      </c>
      <c r="Q218" s="101">
        <v>-0.000974860507793018</v>
      </c>
      <c r="R218" s="101">
        <v>-8.071607680215047E-05</v>
      </c>
      <c r="S218" s="101">
        <v>0.00013028076243965328</v>
      </c>
      <c r="T218" s="101">
        <v>-2.3988194272789887E-05</v>
      </c>
      <c r="U218" s="101">
        <v>-1.764859800086613E-05</v>
      </c>
      <c r="V218" s="101">
        <v>-6.367174065623552E-06</v>
      </c>
      <c r="W218" s="101">
        <v>8.553019511278138E-06</v>
      </c>
      <c r="X218" s="101">
        <v>67.5</v>
      </c>
    </row>
    <row r="219" spans="1:24" s="101" customFormat="1" ht="12.75" hidden="1">
      <c r="A219" s="101">
        <v>2062</v>
      </c>
      <c r="B219" s="101">
        <v>127.81999969482422</v>
      </c>
      <c r="C219" s="101">
        <v>127.31999969482422</v>
      </c>
      <c r="D219" s="101">
        <v>8.630635261535645</v>
      </c>
      <c r="E219" s="101">
        <v>9.261236190795898</v>
      </c>
      <c r="F219" s="101">
        <v>28.59726436500147</v>
      </c>
      <c r="G219" s="101" t="s">
        <v>58</v>
      </c>
      <c r="H219" s="101">
        <v>18.55963167958531</v>
      </c>
      <c r="I219" s="101">
        <v>78.87963137440953</v>
      </c>
      <c r="J219" s="101" t="s">
        <v>61</v>
      </c>
      <c r="K219" s="101">
        <v>0.4170827361989426</v>
      </c>
      <c r="L219" s="101">
        <v>-0.5409068100579055</v>
      </c>
      <c r="M219" s="101">
        <v>0.09931170745663864</v>
      </c>
      <c r="N219" s="101">
        <v>-0.09708785667969456</v>
      </c>
      <c r="O219" s="101">
        <v>0.016656633812390294</v>
      </c>
      <c r="P219" s="101">
        <v>-0.015513522549743829</v>
      </c>
      <c r="Q219" s="101">
        <v>0.0020770374853268008</v>
      </c>
      <c r="R219" s="101">
        <v>-0.0014923504450975696</v>
      </c>
      <c r="S219" s="101">
        <v>0.00021019785847038594</v>
      </c>
      <c r="T219" s="101">
        <v>-0.00022706280621164428</v>
      </c>
      <c r="U219" s="101">
        <v>4.697510847932209E-05</v>
      </c>
      <c r="V219" s="101">
        <v>-5.510563830895307E-05</v>
      </c>
      <c r="W219" s="101">
        <v>1.283264349101964E-05</v>
      </c>
      <c r="X219" s="101">
        <v>67.5</v>
      </c>
    </row>
    <row r="220" s="101" customFormat="1" ht="12.75" hidden="1">
      <c r="A220" s="101" t="s">
        <v>150</v>
      </c>
    </row>
    <row r="221" spans="1:24" s="101" customFormat="1" ht="12.75" hidden="1">
      <c r="A221" s="101">
        <v>2063</v>
      </c>
      <c r="B221" s="101">
        <v>142.54</v>
      </c>
      <c r="C221" s="101">
        <v>145.14</v>
      </c>
      <c r="D221" s="101">
        <v>8.684212355827848</v>
      </c>
      <c r="E221" s="101">
        <v>8.865610957205917</v>
      </c>
      <c r="F221" s="101">
        <v>24.54895007789083</v>
      </c>
      <c r="G221" s="101" t="s">
        <v>59</v>
      </c>
      <c r="H221" s="101">
        <v>-7.702949346699057</v>
      </c>
      <c r="I221" s="101">
        <v>67.33705065330093</v>
      </c>
      <c r="J221" s="101" t="s">
        <v>73</v>
      </c>
      <c r="K221" s="101">
        <v>0.5953948633338687</v>
      </c>
      <c r="M221" s="101" t="s">
        <v>68</v>
      </c>
      <c r="N221" s="101">
        <v>0.41636127078333574</v>
      </c>
      <c r="X221" s="101">
        <v>67.5</v>
      </c>
    </row>
    <row r="222" spans="1:24" s="101" customFormat="1" ht="12.75" hidden="1">
      <c r="A222" s="101">
        <v>2061</v>
      </c>
      <c r="B222" s="101">
        <v>144.8800048828125</v>
      </c>
      <c r="C222" s="101">
        <v>150.5800018310547</v>
      </c>
      <c r="D222" s="101">
        <v>8.872830390930176</v>
      </c>
      <c r="E222" s="101">
        <v>8.951229095458984</v>
      </c>
      <c r="F222" s="101">
        <v>28.85668942047016</v>
      </c>
      <c r="G222" s="101" t="s">
        <v>56</v>
      </c>
      <c r="H222" s="101">
        <v>0.09802851955525682</v>
      </c>
      <c r="I222" s="101">
        <v>77.47803340236776</v>
      </c>
      <c r="J222" s="101" t="s">
        <v>62</v>
      </c>
      <c r="K222" s="101">
        <v>0.5674947325774313</v>
      </c>
      <c r="L222" s="101">
        <v>0.5044022817005235</v>
      </c>
      <c r="M222" s="101">
        <v>0.13434652201000444</v>
      </c>
      <c r="N222" s="101">
        <v>0.011715190627397443</v>
      </c>
      <c r="O222" s="101">
        <v>0.022791608778935917</v>
      </c>
      <c r="P222" s="101">
        <v>0.014469658794684752</v>
      </c>
      <c r="Q222" s="101">
        <v>0.0027742725719641145</v>
      </c>
      <c r="R222" s="101">
        <v>0.00018032633049574318</v>
      </c>
      <c r="S222" s="101">
        <v>0.000299011942721204</v>
      </c>
      <c r="T222" s="101">
        <v>0.00021291405382069313</v>
      </c>
      <c r="U222" s="101">
        <v>6.068898828842E-05</v>
      </c>
      <c r="V222" s="101">
        <v>6.696825648746191E-06</v>
      </c>
      <c r="W222" s="101">
        <v>1.8644852908984826E-05</v>
      </c>
      <c r="X222" s="101">
        <v>67.5</v>
      </c>
    </row>
    <row r="223" spans="1:24" s="101" customFormat="1" ht="12.75" hidden="1">
      <c r="A223" s="101">
        <v>2064</v>
      </c>
      <c r="B223" s="101">
        <v>161.0800018310547</v>
      </c>
      <c r="C223" s="101">
        <v>148.97999572753906</v>
      </c>
      <c r="D223" s="101">
        <v>8.64533805847168</v>
      </c>
      <c r="E223" s="101">
        <v>9.25220012664795</v>
      </c>
      <c r="F223" s="101">
        <v>32.59713537977292</v>
      </c>
      <c r="G223" s="101" t="s">
        <v>57</v>
      </c>
      <c r="H223" s="101">
        <v>-3.6950588833989</v>
      </c>
      <c r="I223" s="101">
        <v>89.88494294765579</v>
      </c>
      <c r="J223" s="101" t="s">
        <v>60</v>
      </c>
      <c r="K223" s="101">
        <v>-0.15202572537891068</v>
      </c>
      <c r="L223" s="101">
        <v>-0.0027445202062171673</v>
      </c>
      <c r="M223" s="101">
        <v>0.03745876303144955</v>
      </c>
      <c r="N223" s="101">
        <v>-0.00012113596518498587</v>
      </c>
      <c r="O223" s="101">
        <v>-0.0058683002499817115</v>
      </c>
      <c r="P223" s="101">
        <v>-0.00031400893423575506</v>
      </c>
      <c r="Q223" s="101">
        <v>0.0008431675852175572</v>
      </c>
      <c r="R223" s="101">
        <v>-9.756266476812471E-06</v>
      </c>
      <c r="S223" s="101">
        <v>-5.731415751536515E-05</v>
      </c>
      <c r="T223" s="101">
        <v>-2.235927295735251E-05</v>
      </c>
      <c r="U223" s="101">
        <v>2.2976123312276675E-05</v>
      </c>
      <c r="V223" s="101">
        <v>-7.713020453159753E-07</v>
      </c>
      <c r="W223" s="101">
        <v>-2.966511629661055E-06</v>
      </c>
      <c r="X223" s="101">
        <v>67.5</v>
      </c>
    </row>
    <row r="224" spans="1:24" s="101" customFormat="1" ht="12.75" hidden="1">
      <c r="A224" s="101">
        <v>2062</v>
      </c>
      <c r="B224" s="101">
        <v>122.45999908447266</v>
      </c>
      <c r="C224" s="101">
        <v>121.45999908447266</v>
      </c>
      <c r="D224" s="101">
        <v>8.96491527557373</v>
      </c>
      <c r="E224" s="101">
        <v>9.474924087524414</v>
      </c>
      <c r="F224" s="101">
        <v>26.087343880414444</v>
      </c>
      <c r="G224" s="101" t="s">
        <v>58</v>
      </c>
      <c r="H224" s="101">
        <v>14.297853937281616</v>
      </c>
      <c r="I224" s="101">
        <v>69.25785302175427</v>
      </c>
      <c r="J224" s="101" t="s">
        <v>61</v>
      </c>
      <c r="K224" s="101">
        <v>0.5467526408954476</v>
      </c>
      <c r="L224" s="101">
        <v>-0.5043948149946943</v>
      </c>
      <c r="M224" s="101">
        <v>0.12901871588393024</v>
      </c>
      <c r="N224" s="101">
        <v>-0.011714564333094065</v>
      </c>
      <c r="O224" s="101">
        <v>0.022023180581108928</v>
      </c>
      <c r="P224" s="101">
        <v>-0.014466251208375233</v>
      </c>
      <c r="Q224" s="101">
        <v>0.0026430392972467847</v>
      </c>
      <c r="R224" s="101">
        <v>-0.00018006221351103463</v>
      </c>
      <c r="S224" s="101">
        <v>0.00029346759486902893</v>
      </c>
      <c r="T224" s="101">
        <v>-0.00021173676399524862</v>
      </c>
      <c r="U224" s="101">
        <v>5.617162145613242E-05</v>
      </c>
      <c r="V224" s="101">
        <v>-6.652260286894691E-06</v>
      </c>
      <c r="W224" s="101">
        <v>1.840734496739727E-05</v>
      </c>
      <c r="X224" s="101">
        <v>67.5</v>
      </c>
    </row>
    <row r="225" spans="1:14" s="101" customFormat="1" ht="12.75">
      <c r="A225" s="101" t="s">
        <v>156</v>
      </c>
      <c r="E225" s="99" t="s">
        <v>106</v>
      </c>
      <c r="F225" s="102">
        <f>MIN(F196:F224)</f>
        <v>21.938348059999516</v>
      </c>
      <c r="G225" s="102"/>
      <c r="H225" s="102"/>
      <c r="I225" s="115"/>
      <c r="J225" s="115" t="s">
        <v>158</v>
      </c>
      <c r="K225" s="102">
        <f>AVERAGE(K223,K218,K213,K208,K203,K198)</f>
        <v>0.11455751312981877</v>
      </c>
      <c r="L225" s="102">
        <f>AVERAGE(L223,L218,L213,L208,L203,L198)</f>
        <v>-0.0011902115235714935</v>
      </c>
      <c r="M225" s="115" t="s">
        <v>108</v>
      </c>
      <c r="N225" s="102" t="e">
        <f>Mittelwert(K221,K216,K211,K206,K201,K196)</f>
        <v>#NAME?</v>
      </c>
    </row>
    <row r="226" spans="5:14" s="101" customFormat="1" ht="12.75">
      <c r="E226" s="99" t="s">
        <v>107</v>
      </c>
      <c r="F226" s="102">
        <f>MAX(F196:F224)</f>
        <v>32.59713537977292</v>
      </c>
      <c r="G226" s="102"/>
      <c r="H226" s="102"/>
      <c r="I226" s="115"/>
      <c r="J226" s="115" t="s">
        <v>159</v>
      </c>
      <c r="K226" s="102">
        <f>AVERAGE(K224,K219,K214,K209,K204,K199)</f>
        <v>0.3229315414891865</v>
      </c>
      <c r="L226" s="102">
        <f>AVERAGE(L224,L219,L214,L209,L204,L199)</f>
        <v>-0.21879150115512305</v>
      </c>
      <c r="M226" s="102"/>
      <c r="N226" s="102"/>
    </row>
    <row r="227" spans="5:14" s="101" customFormat="1" ht="12.75">
      <c r="E227" s="99"/>
      <c r="F227" s="102"/>
      <c r="G227" s="102"/>
      <c r="H227" s="102"/>
      <c r="I227" s="102"/>
      <c r="J227" s="115" t="s">
        <v>112</v>
      </c>
      <c r="K227" s="102">
        <f>ABS(K225/$G$33)</f>
        <v>0.07159844570613673</v>
      </c>
      <c r="L227" s="102">
        <f>ABS(L225/$H$33)</f>
        <v>0.0033061431210319263</v>
      </c>
      <c r="M227" s="115" t="s">
        <v>111</v>
      </c>
      <c r="N227" s="102">
        <f>K227+L227+L228+K228</f>
        <v>0.39513310744070385</v>
      </c>
    </row>
    <row r="228" spans="5:14" s="101" customFormat="1" ht="12.75">
      <c r="E228" s="99"/>
      <c r="F228" s="102"/>
      <c r="G228" s="102"/>
      <c r="H228" s="102"/>
      <c r="I228" s="102"/>
      <c r="J228" s="102"/>
      <c r="K228" s="102">
        <f>ABS(K226/$G$34)</f>
        <v>0.18348383039158325</v>
      </c>
      <c r="L228" s="102">
        <f>ABS(L226/$H$34)</f>
        <v>0.1367446882219519</v>
      </c>
      <c r="M228" s="102"/>
      <c r="N228" s="102"/>
    </row>
    <row r="229" s="101" customFormat="1" ht="12.75"/>
    <row r="230" s="101" customFormat="1" ht="12.75" hidden="1">
      <c r="A230" s="101" t="s">
        <v>121</v>
      </c>
    </row>
    <row r="231" spans="1:24" s="101" customFormat="1" ht="12.75" hidden="1">
      <c r="A231" s="101">
        <v>2063</v>
      </c>
      <c r="B231" s="101">
        <v>154.06</v>
      </c>
      <c r="C231" s="101">
        <v>150.46</v>
      </c>
      <c r="D231" s="101">
        <v>8.903400526140349</v>
      </c>
      <c r="E231" s="101">
        <v>9.379047635318122</v>
      </c>
      <c r="F231" s="101">
        <v>32.05069349008038</v>
      </c>
      <c r="G231" s="101" t="s">
        <v>59</v>
      </c>
      <c r="H231" s="101">
        <v>-0.7687286700636236</v>
      </c>
      <c r="I231" s="101">
        <v>85.79127132993638</v>
      </c>
      <c r="J231" s="101" t="s">
        <v>73</v>
      </c>
      <c r="K231" s="101">
        <v>0.16138204188297003</v>
      </c>
      <c r="M231" s="101" t="s">
        <v>68</v>
      </c>
      <c r="N231" s="101">
        <v>0.08732375600287134</v>
      </c>
      <c r="X231" s="101">
        <v>67.5</v>
      </c>
    </row>
    <row r="232" spans="1:24" s="101" customFormat="1" ht="12.75" hidden="1">
      <c r="A232" s="101">
        <v>2061</v>
      </c>
      <c r="B232" s="101">
        <v>147</v>
      </c>
      <c r="C232" s="101">
        <v>149.39999389648438</v>
      </c>
      <c r="D232" s="101">
        <v>8.91086196899414</v>
      </c>
      <c r="E232" s="101">
        <v>9.069233894348145</v>
      </c>
      <c r="F232" s="101">
        <v>31.15657509637998</v>
      </c>
      <c r="G232" s="101" t="s">
        <v>56</v>
      </c>
      <c r="H232" s="101">
        <v>3.8034339723976984</v>
      </c>
      <c r="I232" s="101">
        <v>83.3034339723977</v>
      </c>
      <c r="J232" s="101" t="s">
        <v>62</v>
      </c>
      <c r="K232" s="101">
        <v>0.3799537597869696</v>
      </c>
      <c r="L232" s="101">
        <v>0.0917657398128175</v>
      </c>
      <c r="M232" s="101">
        <v>0.08994911786505375</v>
      </c>
      <c r="N232" s="101">
        <v>0.016187834861525953</v>
      </c>
      <c r="O232" s="101">
        <v>0.015259620627122968</v>
      </c>
      <c r="P232" s="101">
        <v>0.0026324333344677677</v>
      </c>
      <c r="Q232" s="101">
        <v>0.0018574749141294217</v>
      </c>
      <c r="R232" s="101">
        <v>0.0002491769113516284</v>
      </c>
      <c r="S232" s="101">
        <v>0.00020020180732390668</v>
      </c>
      <c r="T232" s="101">
        <v>3.8723635845557306E-05</v>
      </c>
      <c r="U232" s="101">
        <v>4.0625939327335185E-05</v>
      </c>
      <c r="V232" s="101">
        <v>9.242781858482051E-06</v>
      </c>
      <c r="W232" s="101">
        <v>1.2482117773290932E-05</v>
      </c>
      <c r="X232" s="101">
        <v>67.5</v>
      </c>
    </row>
    <row r="233" spans="1:24" s="101" customFormat="1" ht="12.75" hidden="1">
      <c r="A233" s="101">
        <v>2062</v>
      </c>
      <c r="B233" s="101">
        <v>139.4600067138672</v>
      </c>
      <c r="C233" s="101">
        <v>139.9600067138672</v>
      </c>
      <c r="D233" s="101">
        <v>9.01461410522461</v>
      </c>
      <c r="E233" s="101">
        <v>9.492703437805176</v>
      </c>
      <c r="F233" s="101">
        <v>29.198923398319238</v>
      </c>
      <c r="G233" s="101" t="s">
        <v>57</v>
      </c>
      <c r="H233" s="101">
        <v>5.186300622296088</v>
      </c>
      <c r="I233" s="101">
        <v>77.14630733616328</v>
      </c>
      <c r="J233" s="101" t="s">
        <v>60</v>
      </c>
      <c r="K233" s="101">
        <v>-0.23022059359290858</v>
      </c>
      <c r="L233" s="101">
        <v>0.0004995277207797869</v>
      </c>
      <c r="M233" s="101">
        <v>0.053684850790671784</v>
      </c>
      <c r="N233" s="101">
        <v>-0.00016747938839734163</v>
      </c>
      <c r="O233" s="101">
        <v>-0.009376472101283487</v>
      </c>
      <c r="P233" s="101">
        <v>5.7185539728157745E-05</v>
      </c>
      <c r="Q233" s="101">
        <v>0.0010690986383750608</v>
      </c>
      <c r="R233" s="101">
        <v>-1.346343029596815E-05</v>
      </c>
      <c r="S233" s="101">
        <v>-0.000133395776162786</v>
      </c>
      <c r="T233" s="101">
        <v>4.073019243600292E-06</v>
      </c>
      <c r="U233" s="101">
        <v>2.0669890497276244E-05</v>
      </c>
      <c r="V233" s="101">
        <v>-1.0645918935793837E-06</v>
      </c>
      <c r="W233" s="101">
        <v>-8.621113626790798E-06</v>
      </c>
      <c r="X233" s="101">
        <v>67.5</v>
      </c>
    </row>
    <row r="234" spans="1:24" s="101" customFormat="1" ht="12.75" hidden="1">
      <c r="A234" s="101">
        <v>2064</v>
      </c>
      <c r="B234" s="101">
        <v>152.5</v>
      </c>
      <c r="C234" s="101">
        <v>146.60000610351562</v>
      </c>
      <c r="D234" s="101">
        <v>8.983277320861816</v>
      </c>
      <c r="E234" s="101">
        <v>9.560624122619629</v>
      </c>
      <c r="F234" s="101">
        <v>30.504608804051895</v>
      </c>
      <c r="G234" s="101" t="s">
        <v>58</v>
      </c>
      <c r="H234" s="101">
        <v>-4.07852177547835</v>
      </c>
      <c r="I234" s="101">
        <v>80.92147822452165</v>
      </c>
      <c r="J234" s="101" t="s">
        <v>61</v>
      </c>
      <c r="K234" s="101">
        <v>-0.30226368928798414</v>
      </c>
      <c r="L234" s="101">
        <v>0.09176438021067812</v>
      </c>
      <c r="M234" s="101">
        <v>-0.07217188233851628</v>
      </c>
      <c r="N234" s="101">
        <v>-0.016186968467211425</v>
      </c>
      <c r="O234" s="101">
        <v>-0.012039011280731038</v>
      </c>
      <c r="P234" s="101">
        <v>0.0026318121275013323</v>
      </c>
      <c r="Q234" s="101">
        <v>-0.0015189605518395443</v>
      </c>
      <c r="R234" s="101">
        <v>-0.000248812920073301</v>
      </c>
      <c r="S234" s="101">
        <v>-0.00014928606953659994</v>
      </c>
      <c r="T234" s="101">
        <v>3.850883648385903E-05</v>
      </c>
      <c r="U234" s="101">
        <v>-3.4974598969236644E-05</v>
      </c>
      <c r="V234" s="101">
        <v>-9.181266828908197E-06</v>
      </c>
      <c r="W234" s="101">
        <v>-9.026608662186888E-06</v>
      </c>
      <c r="X234" s="101">
        <v>67.5</v>
      </c>
    </row>
    <row r="235" s="101" customFormat="1" ht="12.75" hidden="1">
      <c r="A235" s="101" t="s">
        <v>127</v>
      </c>
    </row>
    <row r="236" spans="1:24" s="101" customFormat="1" ht="12.75" hidden="1">
      <c r="A236" s="101">
        <v>2063</v>
      </c>
      <c r="B236" s="101">
        <v>137.48</v>
      </c>
      <c r="C236" s="101">
        <v>136.88</v>
      </c>
      <c r="D236" s="101">
        <v>8.970053278204771</v>
      </c>
      <c r="E236" s="101">
        <v>9.35763436866303</v>
      </c>
      <c r="F236" s="101">
        <v>26.351808797984873</v>
      </c>
      <c r="G236" s="101" t="s">
        <v>59</v>
      </c>
      <c r="H236" s="101">
        <v>-0.01598128930687892</v>
      </c>
      <c r="I236" s="101">
        <v>69.96401871069311</v>
      </c>
      <c r="J236" s="101" t="s">
        <v>73</v>
      </c>
      <c r="K236" s="101">
        <v>0.09451933037656184</v>
      </c>
      <c r="M236" s="101" t="s">
        <v>68</v>
      </c>
      <c r="N236" s="101">
        <v>0.07045215886897292</v>
      </c>
      <c r="X236" s="101">
        <v>67.5</v>
      </c>
    </row>
    <row r="237" spans="1:24" s="101" customFormat="1" ht="12.75" hidden="1">
      <c r="A237" s="101">
        <v>2061</v>
      </c>
      <c r="B237" s="101">
        <v>143.1199951171875</v>
      </c>
      <c r="C237" s="101">
        <v>139.1199951171875</v>
      </c>
      <c r="D237" s="101">
        <v>9.277298927307129</v>
      </c>
      <c r="E237" s="101">
        <v>9.178160667419434</v>
      </c>
      <c r="F237" s="101">
        <v>28.361045153920205</v>
      </c>
      <c r="G237" s="101" t="s">
        <v>56</v>
      </c>
      <c r="H237" s="101">
        <v>-2.797952290701758</v>
      </c>
      <c r="I237" s="101">
        <v>72.82204282648574</v>
      </c>
      <c r="J237" s="101" t="s">
        <v>62</v>
      </c>
      <c r="K237" s="101">
        <v>0.2036045961187338</v>
      </c>
      <c r="L237" s="101">
        <v>0.2249757747024186</v>
      </c>
      <c r="M237" s="101">
        <v>0.04820067278533892</v>
      </c>
      <c r="N237" s="101">
        <v>0.004190550109199258</v>
      </c>
      <c r="O237" s="101">
        <v>0.008177155902591608</v>
      </c>
      <c r="P237" s="101">
        <v>0.006453855283345724</v>
      </c>
      <c r="Q237" s="101">
        <v>0.0009953425065327211</v>
      </c>
      <c r="R237" s="101">
        <v>6.451860397661725E-05</v>
      </c>
      <c r="S237" s="101">
        <v>0.00010727636824161772</v>
      </c>
      <c r="T237" s="101">
        <v>9.49597526188571E-05</v>
      </c>
      <c r="U237" s="101">
        <v>2.1764303391562175E-05</v>
      </c>
      <c r="V237" s="101">
        <v>2.3987414711438463E-06</v>
      </c>
      <c r="W237" s="101">
        <v>6.687063350376099E-06</v>
      </c>
      <c r="X237" s="101">
        <v>67.5</v>
      </c>
    </row>
    <row r="238" spans="1:24" s="101" customFormat="1" ht="12.75" hidden="1">
      <c r="A238" s="101">
        <v>2062</v>
      </c>
      <c r="B238" s="101">
        <v>130.17999267578125</v>
      </c>
      <c r="C238" s="101">
        <v>136.67999267578125</v>
      </c>
      <c r="D238" s="101">
        <v>8.96878719329834</v>
      </c>
      <c r="E238" s="101">
        <v>9.471335411071777</v>
      </c>
      <c r="F238" s="101">
        <v>25.583206073383845</v>
      </c>
      <c r="G238" s="101" t="s">
        <v>57</v>
      </c>
      <c r="H238" s="101">
        <v>5.232152172516962</v>
      </c>
      <c r="I238" s="101">
        <v>67.91214484829821</v>
      </c>
      <c r="J238" s="101" t="s">
        <v>60</v>
      </c>
      <c r="K238" s="101">
        <v>-0.20195646411628768</v>
      </c>
      <c r="L238" s="101">
        <v>0.0012240110871181997</v>
      </c>
      <c r="M238" s="101">
        <v>0.04773782272922168</v>
      </c>
      <c r="N238" s="101">
        <v>4.31820362606291E-05</v>
      </c>
      <c r="O238" s="101">
        <v>-0.008121699666027785</v>
      </c>
      <c r="P238" s="101">
        <v>0.0001400840146287237</v>
      </c>
      <c r="Q238" s="101">
        <v>0.0009818332475309897</v>
      </c>
      <c r="R238" s="101">
        <v>3.4751193688848626E-06</v>
      </c>
      <c r="S238" s="101">
        <v>-0.00010714819912497981</v>
      </c>
      <c r="T238" s="101">
        <v>9.978186051366946E-06</v>
      </c>
      <c r="U238" s="101">
        <v>2.1117214986153518E-05</v>
      </c>
      <c r="V238" s="101">
        <v>2.7272523527070554E-07</v>
      </c>
      <c r="W238" s="101">
        <v>-6.686254063433796E-06</v>
      </c>
      <c r="X238" s="101">
        <v>67.5</v>
      </c>
    </row>
    <row r="239" spans="1:24" s="101" customFormat="1" ht="12.75" hidden="1">
      <c r="A239" s="101">
        <v>2064</v>
      </c>
      <c r="B239" s="101">
        <v>145.3800048828125</v>
      </c>
      <c r="C239" s="101">
        <v>131.67999267578125</v>
      </c>
      <c r="D239" s="101">
        <v>9.255866050720215</v>
      </c>
      <c r="E239" s="101">
        <v>9.773636817932129</v>
      </c>
      <c r="F239" s="101">
        <v>28.901804936800502</v>
      </c>
      <c r="G239" s="101" t="s">
        <v>58</v>
      </c>
      <c r="H239" s="101">
        <v>-3.4905660055266594</v>
      </c>
      <c r="I239" s="101">
        <v>74.38943887728584</v>
      </c>
      <c r="J239" s="101" t="s">
        <v>61</v>
      </c>
      <c r="K239" s="101">
        <v>-0.025853784293973687</v>
      </c>
      <c r="L239" s="101">
        <v>0.22497244497896188</v>
      </c>
      <c r="M239" s="101">
        <v>-0.006663718033704449</v>
      </c>
      <c r="N239" s="101">
        <v>0.004190327616005018</v>
      </c>
      <c r="O239" s="101">
        <v>-0.0009507224569415319</v>
      </c>
      <c r="P239" s="101">
        <v>0.006452334808983103</v>
      </c>
      <c r="Q239" s="101">
        <v>-0.00016343249173157202</v>
      </c>
      <c r="R239" s="101">
        <v>6.442494706605177E-05</v>
      </c>
      <c r="S239" s="101">
        <v>-5.242385657774767E-06</v>
      </c>
      <c r="T239" s="101">
        <v>9.443405328883667E-05</v>
      </c>
      <c r="U239" s="101">
        <v>-5.267649698730745E-06</v>
      </c>
      <c r="V239" s="101">
        <v>2.38318727577836E-06</v>
      </c>
      <c r="W239" s="101">
        <v>-1.0403293304655871E-07</v>
      </c>
      <c r="X239" s="101">
        <v>67.5</v>
      </c>
    </row>
    <row r="240" s="101" customFormat="1" ht="12.75" hidden="1">
      <c r="A240" s="101" t="s">
        <v>133</v>
      </c>
    </row>
    <row r="241" spans="1:24" s="101" customFormat="1" ht="12.75" hidden="1">
      <c r="A241" s="101">
        <v>2063</v>
      </c>
      <c r="B241" s="101">
        <v>115.56</v>
      </c>
      <c r="C241" s="101">
        <v>120.06</v>
      </c>
      <c r="D241" s="101">
        <v>9.231845280421947</v>
      </c>
      <c r="E241" s="101">
        <v>9.505263493490446</v>
      </c>
      <c r="F241" s="101">
        <v>21.66435461336568</v>
      </c>
      <c r="G241" s="101" t="s">
        <v>59</v>
      </c>
      <c r="H241" s="101">
        <v>7.776304194521025</v>
      </c>
      <c r="I241" s="101">
        <v>55.83630419452103</v>
      </c>
      <c r="J241" s="101" t="s">
        <v>73</v>
      </c>
      <c r="K241" s="101">
        <v>0.1451542913288858</v>
      </c>
      <c r="M241" s="101" t="s">
        <v>68</v>
      </c>
      <c r="N241" s="101">
        <v>0.10509127271913969</v>
      </c>
      <c r="X241" s="101">
        <v>67.5</v>
      </c>
    </row>
    <row r="242" spans="1:24" s="101" customFormat="1" ht="12.75" hidden="1">
      <c r="A242" s="101">
        <v>2061</v>
      </c>
      <c r="B242" s="101">
        <v>129.52000427246094</v>
      </c>
      <c r="C242" s="101">
        <v>129.72000122070312</v>
      </c>
      <c r="D242" s="101">
        <v>9.181381225585938</v>
      </c>
      <c r="E242" s="101">
        <v>9.539295196533203</v>
      </c>
      <c r="F242" s="101">
        <v>22.481243278012045</v>
      </c>
      <c r="G242" s="101" t="s">
        <v>56</v>
      </c>
      <c r="H242" s="101">
        <v>-3.7256544451525997</v>
      </c>
      <c r="I242" s="101">
        <v>58.29434982730833</v>
      </c>
      <c r="J242" s="101" t="s">
        <v>62</v>
      </c>
      <c r="K242" s="101">
        <v>0.2673466175808716</v>
      </c>
      <c r="L242" s="101">
        <v>0.26262928573180594</v>
      </c>
      <c r="M242" s="101">
        <v>0.06329071681579604</v>
      </c>
      <c r="N242" s="101">
        <v>0.022941416346625755</v>
      </c>
      <c r="O242" s="101">
        <v>0.010737090387702392</v>
      </c>
      <c r="P242" s="101">
        <v>0.007534000460958555</v>
      </c>
      <c r="Q242" s="101">
        <v>0.0013069377673807585</v>
      </c>
      <c r="R242" s="101">
        <v>0.00035311375101658205</v>
      </c>
      <c r="S242" s="101">
        <v>0.0001408830331902011</v>
      </c>
      <c r="T242" s="101">
        <v>0.00011086533404729687</v>
      </c>
      <c r="U242" s="101">
        <v>2.8586755550590978E-05</v>
      </c>
      <c r="V242" s="101">
        <v>1.3105009093427936E-05</v>
      </c>
      <c r="W242" s="101">
        <v>8.787739734018346E-06</v>
      </c>
      <c r="X242" s="101">
        <v>67.5</v>
      </c>
    </row>
    <row r="243" spans="1:24" s="101" customFormat="1" ht="12.75" hidden="1">
      <c r="A243" s="101">
        <v>2062</v>
      </c>
      <c r="B243" s="101">
        <v>130.3800048828125</v>
      </c>
      <c r="C243" s="101">
        <v>130.77999877929688</v>
      </c>
      <c r="D243" s="101">
        <v>8.89011287689209</v>
      </c>
      <c r="E243" s="101">
        <v>9.531914710998535</v>
      </c>
      <c r="F243" s="101">
        <v>24.179397218694866</v>
      </c>
      <c r="G243" s="101" t="s">
        <v>57</v>
      </c>
      <c r="H243" s="101">
        <v>1.874209742294056</v>
      </c>
      <c r="I243" s="101">
        <v>64.75421462510656</v>
      </c>
      <c r="J243" s="101" t="s">
        <v>60</v>
      </c>
      <c r="K243" s="101">
        <v>0.22755454805099007</v>
      </c>
      <c r="L243" s="101">
        <v>0.001429188793209911</v>
      </c>
      <c r="M243" s="101">
        <v>-0.053489263054250745</v>
      </c>
      <c r="N243" s="101">
        <v>-0.0002372744932416233</v>
      </c>
      <c r="O243" s="101">
        <v>0.00919916780220859</v>
      </c>
      <c r="P243" s="101">
        <v>0.00016346138176604518</v>
      </c>
      <c r="Q243" s="101">
        <v>-0.0010858280214847407</v>
      </c>
      <c r="R243" s="101">
        <v>-1.9063725040118344E-05</v>
      </c>
      <c r="S243" s="101">
        <v>0.00012533082696438314</v>
      </c>
      <c r="T243" s="101">
        <v>1.163727119322689E-05</v>
      </c>
      <c r="U243" s="101">
        <v>-2.241930681098426E-05</v>
      </c>
      <c r="V243" s="101">
        <v>-1.5015425853587626E-06</v>
      </c>
      <c r="W243" s="101">
        <v>7.946236097377747E-06</v>
      </c>
      <c r="X243" s="101">
        <v>67.5</v>
      </c>
    </row>
    <row r="244" spans="1:24" s="101" customFormat="1" ht="12.75" hidden="1">
      <c r="A244" s="101">
        <v>2064</v>
      </c>
      <c r="B244" s="101">
        <v>134.3000030517578</v>
      </c>
      <c r="C244" s="101">
        <v>129.8000030517578</v>
      </c>
      <c r="D244" s="101">
        <v>9.04600715637207</v>
      </c>
      <c r="E244" s="101">
        <v>9.45975112915039</v>
      </c>
      <c r="F244" s="101">
        <v>25.355979530908783</v>
      </c>
      <c r="G244" s="101" t="s">
        <v>58</v>
      </c>
      <c r="H244" s="101">
        <v>-0.054069622340861656</v>
      </c>
      <c r="I244" s="101">
        <v>66.74593342941695</v>
      </c>
      <c r="J244" s="101" t="s">
        <v>61</v>
      </c>
      <c r="K244" s="101">
        <v>0.14033225428689744</v>
      </c>
      <c r="L244" s="101">
        <v>0.26262539698854703</v>
      </c>
      <c r="M244" s="101">
        <v>0.03383213816728783</v>
      </c>
      <c r="N244" s="101">
        <v>-0.02294018929311797</v>
      </c>
      <c r="O244" s="101">
        <v>0.005537185362663947</v>
      </c>
      <c r="P244" s="101">
        <v>0.007532226982931068</v>
      </c>
      <c r="Q244" s="101">
        <v>0.0007273677443801966</v>
      </c>
      <c r="R244" s="101">
        <v>-0.0003525987741677436</v>
      </c>
      <c r="S244" s="101">
        <v>6.434448580333164E-05</v>
      </c>
      <c r="T244" s="101">
        <v>0.00011025287394255994</v>
      </c>
      <c r="U244" s="101">
        <v>1.7736326424155563E-05</v>
      </c>
      <c r="V244" s="101">
        <v>-1.3018703207431338E-05</v>
      </c>
      <c r="W244" s="101">
        <v>3.7525593289881115E-06</v>
      </c>
      <c r="X244" s="101">
        <v>67.5</v>
      </c>
    </row>
    <row r="245" s="101" customFormat="1" ht="12.75" hidden="1">
      <c r="A245" s="101" t="s">
        <v>139</v>
      </c>
    </row>
    <row r="246" spans="1:24" s="101" customFormat="1" ht="12.75" hidden="1">
      <c r="A246" s="101">
        <v>2063</v>
      </c>
      <c r="B246" s="101">
        <v>124.64</v>
      </c>
      <c r="C246" s="101">
        <v>127.74</v>
      </c>
      <c r="D246" s="101">
        <v>9.12698339180951</v>
      </c>
      <c r="E246" s="101">
        <v>9.318252666119646</v>
      </c>
      <c r="F246" s="101">
        <v>24.3156668715142</v>
      </c>
      <c r="G246" s="101" t="s">
        <v>59</v>
      </c>
      <c r="H246" s="101">
        <v>6.273840045109452</v>
      </c>
      <c r="I246" s="101">
        <v>63.41384004510945</v>
      </c>
      <c r="J246" s="101" t="s">
        <v>73</v>
      </c>
      <c r="K246" s="101">
        <v>0.19834926596129349</v>
      </c>
      <c r="M246" s="101" t="s">
        <v>68</v>
      </c>
      <c r="N246" s="101">
        <v>0.17727983781133544</v>
      </c>
      <c r="X246" s="101">
        <v>67.5</v>
      </c>
    </row>
    <row r="247" spans="1:24" s="101" customFormat="1" ht="12.75" hidden="1">
      <c r="A247" s="101">
        <v>2061</v>
      </c>
      <c r="B247" s="101">
        <v>132.5800018310547</v>
      </c>
      <c r="C247" s="101">
        <v>136.67999267578125</v>
      </c>
      <c r="D247" s="101">
        <v>9.055277824401855</v>
      </c>
      <c r="E247" s="101">
        <v>9.152942657470703</v>
      </c>
      <c r="F247" s="101">
        <v>24.17339092987437</v>
      </c>
      <c r="G247" s="101" t="s">
        <v>56</v>
      </c>
      <c r="H247" s="101">
        <v>-1.5167992642321906</v>
      </c>
      <c r="I247" s="101">
        <v>63.56320256682249</v>
      </c>
      <c r="J247" s="101" t="s">
        <v>62</v>
      </c>
      <c r="K247" s="101">
        <v>0.15959518463054906</v>
      </c>
      <c r="L247" s="101">
        <v>0.41132161822658103</v>
      </c>
      <c r="M247" s="101">
        <v>0.03778222442876254</v>
      </c>
      <c r="N247" s="101">
        <v>0.045653263482006844</v>
      </c>
      <c r="O247" s="101">
        <v>0.006409657058797344</v>
      </c>
      <c r="P247" s="101">
        <v>0.011799490312773976</v>
      </c>
      <c r="Q247" s="101">
        <v>0.0007802312757600615</v>
      </c>
      <c r="R247" s="101">
        <v>0.000702701825552889</v>
      </c>
      <c r="S247" s="101">
        <v>8.407116971939757E-05</v>
      </c>
      <c r="T247" s="101">
        <v>0.00017361490751843014</v>
      </c>
      <c r="U247" s="101">
        <v>1.7056344023246682E-05</v>
      </c>
      <c r="V247" s="101">
        <v>2.607235255751779E-05</v>
      </c>
      <c r="W247" s="101">
        <v>5.236615234611678E-06</v>
      </c>
      <c r="X247" s="101">
        <v>67.5</v>
      </c>
    </row>
    <row r="248" spans="1:24" s="101" customFormat="1" ht="12.75" hidden="1">
      <c r="A248" s="101">
        <v>2062</v>
      </c>
      <c r="B248" s="101">
        <v>118.77999877929688</v>
      </c>
      <c r="C248" s="101">
        <v>131.5800018310547</v>
      </c>
      <c r="D248" s="101">
        <v>8.807868003845215</v>
      </c>
      <c r="E248" s="101">
        <v>9.347086906433105</v>
      </c>
      <c r="F248" s="101">
        <v>22.712768061419855</v>
      </c>
      <c r="G248" s="101" t="s">
        <v>57</v>
      </c>
      <c r="H248" s="101">
        <v>10.08453852813659</v>
      </c>
      <c r="I248" s="101">
        <v>61.364537307433466</v>
      </c>
      <c r="J248" s="101" t="s">
        <v>60</v>
      </c>
      <c r="K248" s="101">
        <v>-0.14681214056100825</v>
      </c>
      <c r="L248" s="101">
        <v>0.002238460659324077</v>
      </c>
      <c r="M248" s="101">
        <v>0.0345853488054818</v>
      </c>
      <c r="N248" s="101">
        <v>-0.00047231777236274953</v>
      </c>
      <c r="O248" s="101">
        <v>-0.005923102941452849</v>
      </c>
      <c r="P248" s="101">
        <v>0.00025610394642638945</v>
      </c>
      <c r="Q248" s="101">
        <v>0.0007057077005087675</v>
      </c>
      <c r="R248" s="101">
        <v>-3.795920515102652E-05</v>
      </c>
      <c r="S248" s="101">
        <v>-7.968330751733376E-05</v>
      </c>
      <c r="T248" s="101">
        <v>1.8236714736029133E-05</v>
      </c>
      <c r="U248" s="101">
        <v>1.4794480400091677E-05</v>
      </c>
      <c r="V248" s="101">
        <v>-2.9958124016532968E-06</v>
      </c>
      <c r="W248" s="101">
        <v>-5.016622151311172E-06</v>
      </c>
      <c r="X248" s="101">
        <v>67.5</v>
      </c>
    </row>
    <row r="249" spans="1:24" s="101" customFormat="1" ht="12.75" hidden="1">
      <c r="A249" s="101">
        <v>2064</v>
      </c>
      <c r="B249" s="101">
        <v>141.94000244140625</v>
      </c>
      <c r="C249" s="101">
        <v>136.13999938964844</v>
      </c>
      <c r="D249" s="101">
        <v>8.820843696594238</v>
      </c>
      <c r="E249" s="101">
        <v>9.2847900390625</v>
      </c>
      <c r="F249" s="101">
        <v>26.396387534623507</v>
      </c>
      <c r="G249" s="101" t="s">
        <v>58</v>
      </c>
      <c r="H249" s="101">
        <v>-3.158797492871571</v>
      </c>
      <c r="I249" s="101">
        <v>71.28120494853468</v>
      </c>
      <c r="J249" s="101" t="s">
        <v>61</v>
      </c>
      <c r="K249" s="101">
        <v>-0.0625844896212616</v>
      </c>
      <c r="L249" s="101">
        <v>0.4113155271982933</v>
      </c>
      <c r="M249" s="101">
        <v>-0.015210198249481806</v>
      </c>
      <c r="N249" s="101">
        <v>-0.04565082017312996</v>
      </c>
      <c r="O249" s="101">
        <v>-0.0024496030609760465</v>
      </c>
      <c r="P249" s="101">
        <v>0.011796710660598222</v>
      </c>
      <c r="Q249" s="101">
        <v>-0.00033277242241027246</v>
      </c>
      <c r="R249" s="101">
        <v>-0.0007016758185798234</v>
      </c>
      <c r="S249" s="101">
        <v>-2.6805448720097417E-05</v>
      </c>
      <c r="T249" s="101">
        <v>0.00017265444780911306</v>
      </c>
      <c r="U249" s="101">
        <v>-8.487768913598322E-06</v>
      </c>
      <c r="V249" s="101">
        <v>-2.5899665556481703E-05</v>
      </c>
      <c r="W249" s="101">
        <v>-1.5018792582432138E-06</v>
      </c>
      <c r="X249" s="101">
        <v>67.5</v>
      </c>
    </row>
    <row r="250" s="101" customFormat="1" ht="12.75" hidden="1">
      <c r="A250" s="101" t="s">
        <v>145</v>
      </c>
    </row>
    <row r="251" spans="1:24" s="101" customFormat="1" ht="12.75" hidden="1">
      <c r="A251" s="101">
        <v>2063</v>
      </c>
      <c r="B251" s="101">
        <v>125.86</v>
      </c>
      <c r="C251" s="101">
        <v>144.96</v>
      </c>
      <c r="D251" s="101">
        <v>8.848936826212796</v>
      </c>
      <c r="E251" s="101">
        <v>9.13916630547392</v>
      </c>
      <c r="F251" s="101">
        <v>28.59581690558615</v>
      </c>
      <c r="G251" s="101" t="s">
        <v>59</v>
      </c>
      <c r="H251" s="101">
        <v>18.563458215887252</v>
      </c>
      <c r="I251" s="101">
        <v>76.92345821588725</v>
      </c>
      <c r="J251" s="101" t="s">
        <v>73</v>
      </c>
      <c r="K251" s="101">
        <v>0.9489255010100424</v>
      </c>
      <c r="M251" s="101" t="s">
        <v>68</v>
      </c>
      <c r="N251" s="101">
        <v>0.6324559913768776</v>
      </c>
      <c r="X251" s="101">
        <v>67.5</v>
      </c>
    </row>
    <row r="252" spans="1:24" s="101" customFormat="1" ht="12.75" hidden="1">
      <c r="A252" s="101">
        <v>2061</v>
      </c>
      <c r="B252" s="101">
        <v>131.33999633789062</v>
      </c>
      <c r="C252" s="101">
        <v>141.5399932861328</v>
      </c>
      <c r="D252" s="101">
        <v>8.90820026397705</v>
      </c>
      <c r="E252" s="101">
        <v>8.925050735473633</v>
      </c>
      <c r="F252" s="101">
        <v>26.764238752494222</v>
      </c>
      <c r="G252" s="101" t="s">
        <v>56</v>
      </c>
      <c r="H252" s="101">
        <v>7.693965777685236</v>
      </c>
      <c r="I252" s="101">
        <v>71.53396211557586</v>
      </c>
      <c r="J252" s="101" t="s">
        <v>62</v>
      </c>
      <c r="K252" s="101">
        <v>0.7741954280614303</v>
      </c>
      <c r="L252" s="101">
        <v>0.5525623436101564</v>
      </c>
      <c r="M252" s="101">
        <v>0.18327969215114742</v>
      </c>
      <c r="N252" s="101">
        <v>0.09693059386099452</v>
      </c>
      <c r="O252" s="101">
        <v>0.031092937636740564</v>
      </c>
      <c r="P252" s="101">
        <v>0.015851120305969676</v>
      </c>
      <c r="Q252" s="101">
        <v>0.0037847999479682357</v>
      </c>
      <c r="R252" s="101">
        <v>0.001492025943425442</v>
      </c>
      <c r="S252" s="101">
        <v>0.0004079391469775143</v>
      </c>
      <c r="T252" s="101">
        <v>0.00023323771175133562</v>
      </c>
      <c r="U252" s="101">
        <v>8.280713579588639E-05</v>
      </c>
      <c r="V252" s="101">
        <v>5.5367806552718887E-05</v>
      </c>
      <c r="W252" s="101">
        <v>2.5434544882719647E-05</v>
      </c>
      <c r="X252" s="101">
        <v>67.5</v>
      </c>
    </row>
    <row r="253" spans="1:24" s="101" customFormat="1" ht="12.75" hidden="1">
      <c r="A253" s="101">
        <v>2062</v>
      </c>
      <c r="B253" s="101">
        <v>127.81999969482422</v>
      </c>
      <c r="C253" s="101">
        <v>127.31999969482422</v>
      </c>
      <c r="D253" s="101">
        <v>8.630635261535645</v>
      </c>
      <c r="E253" s="101">
        <v>9.261236190795898</v>
      </c>
      <c r="F253" s="101">
        <v>24.757081557784186</v>
      </c>
      <c r="G253" s="101" t="s">
        <v>57</v>
      </c>
      <c r="H253" s="101">
        <v>7.967282692024057</v>
      </c>
      <c r="I253" s="101">
        <v>68.28728238684828</v>
      </c>
      <c r="J253" s="101" t="s">
        <v>60</v>
      </c>
      <c r="K253" s="101">
        <v>0.40498728828594827</v>
      </c>
      <c r="L253" s="101">
        <v>0.0030077921090598003</v>
      </c>
      <c r="M253" s="101">
        <v>-0.09764400305472153</v>
      </c>
      <c r="N253" s="101">
        <v>-0.0010023281780730657</v>
      </c>
      <c r="O253" s="101">
        <v>0.01597807116897447</v>
      </c>
      <c r="P253" s="101">
        <v>0.0003440030539602798</v>
      </c>
      <c r="Q253" s="101">
        <v>-0.0020996778439894654</v>
      </c>
      <c r="R253" s="101">
        <v>-8.05528860481145E-05</v>
      </c>
      <c r="S253" s="101">
        <v>0.00018554953416143052</v>
      </c>
      <c r="T253" s="101">
        <v>2.4485794137170174E-05</v>
      </c>
      <c r="U253" s="101">
        <v>-5.125903623190216E-05</v>
      </c>
      <c r="V253" s="101">
        <v>-6.352154095972023E-06</v>
      </c>
      <c r="W253" s="101">
        <v>1.0816198918669527E-05</v>
      </c>
      <c r="X253" s="101">
        <v>67.5</v>
      </c>
    </row>
    <row r="254" spans="1:24" s="101" customFormat="1" ht="12.75" hidden="1">
      <c r="A254" s="101">
        <v>2064</v>
      </c>
      <c r="B254" s="101">
        <v>152.75999450683594</v>
      </c>
      <c r="C254" s="101">
        <v>161.66000366210938</v>
      </c>
      <c r="D254" s="101">
        <v>8.464300155639648</v>
      </c>
      <c r="E254" s="101">
        <v>9.017800331115723</v>
      </c>
      <c r="F254" s="101">
        <v>26.93715420654682</v>
      </c>
      <c r="G254" s="101" t="s">
        <v>58</v>
      </c>
      <c r="H254" s="101">
        <v>-9.419955161878832</v>
      </c>
      <c r="I254" s="101">
        <v>75.8400393449571</v>
      </c>
      <c r="J254" s="101" t="s">
        <v>61</v>
      </c>
      <c r="K254" s="101">
        <v>-0.6598210796557015</v>
      </c>
      <c r="L254" s="101">
        <v>0.5525541573118216</v>
      </c>
      <c r="M254" s="101">
        <v>-0.1551034951974613</v>
      </c>
      <c r="N254" s="101">
        <v>-0.09692541134536654</v>
      </c>
      <c r="O254" s="101">
        <v>-0.02667343271124706</v>
      </c>
      <c r="P254" s="101">
        <v>0.01584738706705904</v>
      </c>
      <c r="Q254" s="101">
        <v>-0.0031489781830937014</v>
      </c>
      <c r="R254" s="101">
        <v>-0.0014898498744517516</v>
      </c>
      <c r="S254" s="101">
        <v>-0.0003632983870170885</v>
      </c>
      <c r="T254" s="101">
        <v>0.00023194886520194757</v>
      </c>
      <c r="U254" s="101">
        <v>-6.50348594470297E-05</v>
      </c>
      <c r="V254" s="101">
        <v>-5.500221941704104E-05</v>
      </c>
      <c r="W254" s="101">
        <v>-2.3020119772556622E-05</v>
      </c>
      <c r="X254" s="101">
        <v>67.5</v>
      </c>
    </row>
    <row r="255" s="101" customFormat="1" ht="12.75" hidden="1">
      <c r="A255" s="101" t="s">
        <v>151</v>
      </c>
    </row>
    <row r="256" spans="1:24" s="101" customFormat="1" ht="12.75" hidden="1">
      <c r="A256" s="101">
        <v>2063</v>
      </c>
      <c r="B256" s="101">
        <v>142.54</v>
      </c>
      <c r="C256" s="101">
        <v>145.14</v>
      </c>
      <c r="D256" s="101">
        <v>8.684212355827848</v>
      </c>
      <c r="E256" s="101">
        <v>8.865610957205917</v>
      </c>
      <c r="F256" s="101">
        <v>29.43074466438822</v>
      </c>
      <c r="G256" s="101" t="s">
        <v>59</v>
      </c>
      <c r="H256" s="101">
        <v>5.687670142402467</v>
      </c>
      <c r="I256" s="101">
        <v>80.72767014240246</v>
      </c>
      <c r="J256" s="101" t="s">
        <v>73</v>
      </c>
      <c r="K256" s="101">
        <v>1.025830700446857</v>
      </c>
      <c r="M256" s="101" t="s">
        <v>68</v>
      </c>
      <c r="N256" s="101">
        <v>0.7408468683491002</v>
      </c>
      <c r="X256" s="101">
        <v>67.5</v>
      </c>
    </row>
    <row r="257" spans="1:24" s="101" customFormat="1" ht="12.75" hidden="1">
      <c r="A257" s="101">
        <v>2061</v>
      </c>
      <c r="B257" s="101">
        <v>144.8800048828125</v>
      </c>
      <c r="C257" s="101">
        <v>150.5800018310547</v>
      </c>
      <c r="D257" s="101">
        <v>8.872830390930176</v>
      </c>
      <c r="E257" s="101">
        <v>8.951229095458984</v>
      </c>
      <c r="F257" s="101">
        <v>28.85668942047016</v>
      </c>
      <c r="G257" s="101" t="s">
        <v>56</v>
      </c>
      <c r="H257" s="101">
        <v>0.09802851955525682</v>
      </c>
      <c r="I257" s="101">
        <v>77.47803340236776</v>
      </c>
      <c r="J257" s="101" t="s">
        <v>62</v>
      </c>
      <c r="K257" s="101">
        <v>0.7089806412437559</v>
      </c>
      <c r="L257" s="101">
        <v>0.7025684773962897</v>
      </c>
      <c r="M257" s="101">
        <v>0.1678418876235934</v>
      </c>
      <c r="N257" s="101">
        <v>0.013211100370704058</v>
      </c>
      <c r="O257" s="101">
        <v>0.028473923830471305</v>
      </c>
      <c r="P257" s="101">
        <v>0.02015441330877951</v>
      </c>
      <c r="Q257" s="101">
        <v>0.003465985915806631</v>
      </c>
      <c r="R257" s="101">
        <v>0.00020333790530239237</v>
      </c>
      <c r="S257" s="101">
        <v>0.0003735492141094311</v>
      </c>
      <c r="T257" s="101">
        <v>0.00029654563473222544</v>
      </c>
      <c r="U257" s="101">
        <v>7.581071016067498E-05</v>
      </c>
      <c r="V257" s="101">
        <v>7.53396274581967E-06</v>
      </c>
      <c r="W257" s="101">
        <v>2.3287395828060324E-05</v>
      </c>
      <c r="X257" s="101">
        <v>67.5</v>
      </c>
    </row>
    <row r="258" spans="1:24" s="101" customFormat="1" ht="12.75" hidden="1">
      <c r="A258" s="101">
        <v>2062</v>
      </c>
      <c r="B258" s="101">
        <v>122.45999908447266</v>
      </c>
      <c r="C258" s="101">
        <v>121.45999908447266</v>
      </c>
      <c r="D258" s="101">
        <v>8.96491527557373</v>
      </c>
      <c r="E258" s="101">
        <v>9.474924087524414</v>
      </c>
      <c r="F258" s="101">
        <v>25.962543300671427</v>
      </c>
      <c r="G258" s="101" t="s">
        <v>57</v>
      </c>
      <c r="H258" s="101">
        <v>13.966527749054336</v>
      </c>
      <c r="I258" s="101">
        <v>68.92652683352699</v>
      </c>
      <c r="J258" s="101" t="s">
        <v>60</v>
      </c>
      <c r="K258" s="101">
        <v>-0.32088448508358497</v>
      </c>
      <c r="L258" s="101">
        <v>0.0038229424804180267</v>
      </c>
      <c r="M258" s="101">
        <v>0.07425924451585479</v>
      </c>
      <c r="N258" s="101">
        <v>-0.00013688566253580758</v>
      </c>
      <c r="O258" s="101">
        <v>-0.013160548931707252</v>
      </c>
      <c r="P258" s="101">
        <v>0.00043745931741863165</v>
      </c>
      <c r="Q258" s="101">
        <v>0.0014513596129123558</v>
      </c>
      <c r="R258" s="101">
        <v>-1.098667326814806E-05</v>
      </c>
      <c r="S258" s="101">
        <v>-0.0001946174485048981</v>
      </c>
      <c r="T258" s="101">
        <v>3.1153879809399066E-05</v>
      </c>
      <c r="U258" s="101">
        <v>2.6165956889754165E-05</v>
      </c>
      <c r="V258" s="101">
        <v>-8.693923840346055E-07</v>
      </c>
      <c r="W258" s="101">
        <v>-1.2783181379703065E-05</v>
      </c>
      <c r="X258" s="101">
        <v>67.5</v>
      </c>
    </row>
    <row r="259" spans="1:24" s="101" customFormat="1" ht="12.75" hidden="1">
      <c r="A259" s="101">
        <v>2064</v>
      </c>
      <c r="B259" s="101">
        <v>161.0800018310547</v>
      </c>
      <c r="C259" s="101">
        <v>148.97999572753906</v>
      </c>
      <c r="D259" s="101">
        <v>8.64533805847168</v>
      </c>
      <c r="E259" s="101">
        <v>9.25220012664795</v>
      </c>
      <c r="F259" s="101">
        <v>28.000000652882374</v>
      </c>
      <c r="G259" s="101" t="s">
        <v>58</v>
      </c>
      <c r="H259" s="101">
        <v>-16.371424086509663</v>
      </c>
      <c r="I259" s="101">
        <v>77.20857774454502</v>
      </c>
      <c r="J259" s="101" t="s">
        <v>61</v>
      </c>
      <c r="K259" s="101">
        <v>-0.6322077956582391</v>
      </c>
      <c r="L259" s="101">
        <v>0.7025580762767818</v>
      </c>
      <c r="M259" s="101">
        <v>-0.1505206425876047</v>
      </c>
      <c r="N259" s="101">
        <v>-0.013210391187251385</v>
      </c>
      <c r="O259" s="101">
        <v>-0.0252500354478884</v>
      </c>
      <c r="P259" s="101">
        <v>0.020149665137830758</v>
      </c>
      <c r="Q259" s="101">
        <v>-0.0031474773458401296</v>
      </c>
      <c r="R259" s="101">
        <v>-0.00020304087456289103</v>
      </c>
      <c r="S259" s="101">
        <v>-0.0003188464585019206</v>
      </c>
      <c r="T259" s="101">
        <v>0.0002949046443370467</v>
      </c>
      <c r="U259" s="101">
        <v>-7.115199558065393E-05</v>
      </c>
      <c r="V259" s="101">
        <v>-7.483632242299275E-06</v>
      </c>
      <c r="W259" s="101">
        <v>-1.9465176039953357E-05</v>
      </c>
      <c r="X259" s="101">
        <v>67.5</v>
      </c>
    </row>
    <row r="260" spans="1:14" s="101" customFormat="1" ht="12.75">
      <c r="A260" s="101" t="s">
        <v>157</v>
      </c>
      <c r="E260" s="99" t="s">
        <v>106</v>
      </c>
      <c r="F260" s="102">
        <f>MIN(F231:F259)</f>
        <v>21.66435461336568</v>
      </c>
      <c r="G260" s="102"/>
      <c r="H260" s="102"/>
      <c r="I260" s="115"/>
      <c r="J260" s="115" t="s">
        <v>158</v>
      </c>
      <c r="K260" s="102">
        <f>AVERAGE(K258,K253,K248,K243,K238,K233)</f>
        <v>-0.04455530783614186</v>
      </c>
      <c r="L260" s="102">
        <f>AVERAGE(L258,L253,L248,L243,L238,L233)</f>
        <v>0.0020369871416516337</v>
      </c>
      <c r="M260" s="115" t="s">
        <v>108</v>
      </c>
      <c r="N260" s="102" t="e">
        <f>Mittelwert(K256,K251,K246,K241,K236,K231)</f>
        <v>#NAME?</v>
      </c>
    </row>
    <row r="261" spans="5:14" s="101" customFormat="1" ht="12.75">
      <c r="E261" s="99" t="s">
        <v>107</v>
      </c>
      <c r="F261" s="102">
        <f>MAX(F231:F259)</f>
        <v>32.05069349008038</v>
      </c>
      <c r="G261" s="102"/>
      <c r="H261" s="102"/>
      <c r="I261" s="115"/>
      <c r="J261" s="115" t="s">
        <v>159</v>
      </c>
      <c r="K261" s="102">
        <f>AVERAGE(K259,K254,K249,K244,K239,K234)</f>
        <v>-0.25706643070504376</v>
      </c>
      <c r="L261" s="102">
        <f>AVERAGE(L259,L254,L249,L244,L239,L234)</f>
        <v>0.37429833049418065</v>
      </c>
      <c r="M261" s="102"/>
      <c r="N261" s="102"/>
    </row>
    <row r="262" spans="5:14" s="101" customFormat="1" ht="12.75">
      <c r="E262" s="99"/>
      <c r="F262" s="102"/>
      <c r="G262" s="102"/>
      <c r="H262" s="102"/>
      <c r="I262" s="102"/>
      <c r="J262" s="115" t="s">
        <v>112</v>
      </c>
      <c r="K262" s="102">
        <f>ABS(K260/$G$33)</f>
        <v>0.02784706739758866</v>
      </c>
      <c r="L262" s="102">
        <f>ABS(L260/$H$33)</f>
        <v>0.005658297615698983</v>
      </c>
      <c r="M262" s="115" t="s">
        <v>111</v>
      </c>
      <c r="N262" s="102">
        <f>K262+L262+L263+K263</f>
        <v>0.41350229356365265</v>
      </c>
    </row>
    <row r="263" spans="5:14" s="101" customFormat="1" ht="12.75">
      <c r="E263" s="99"/>
      <c r="F263" s="102"/>
      <c r="G263" s="102"/>
      <c r="H263" s="102"/>
      <c r="I263" s="102"/>
      <c r="J263" s="102"/>
      <c r="K263" s="102">
        <f>ABS(K261/$G$34)</f>
        <v>0.14606047199150213</v>
      </c>
      <c r="L263" s="102">
        <f>ABS(L261/$H$34)</f>
        <v>0.2339364565588629</v>
      </c>
      <c r="M263" s="102"/>
      <c r="N263" s="102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Mess</cp:lastModifiedBy>
  <cp:lastPrinted>2004-10-07T06:02:00Z</cp:lastPrinted>
  <dcterms:created xsi:type="dcterms:W3CDTF">2003-07-09T12:58:06Z</dcterms:created>
  <dcterms:modified xsi:type="dcterms:W3CDTF">2005-02-11T06:22:24Z</dcterms:modified>
  <cp:category/>
  <cp:version/>
  <cp:contentType/>
  <cp:contentStatus/>
</cp:coreProperties>
</file>