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4215" tabRatio="228" firstSheet="2" activeTab="2"/>
  </bookViews>
  <sheets>
    <sheet name="calcul config" sheetId="1" state="hidden" r:id="rId1"/>
    <sheet name="param" sheetId="2" state="hidden" r:id="rId2"/>
    <sheet name="choix config" sheetId="3" r:id="rId3"/>
  </sheets>
  <definedNames>
    <definedName name="_xlnm.Print_Area" localSheetId="2">'choix config'!$A$1:$K$30</definedName>
  </definedNames>
  <calcPr fullCalcOnLoad="1"/>
</workbook>
</file>

<file path=xl/comments3.xml><?xml version="1.0" encoding="utf-8"?>
<comments xmlns="http://schemas.openxmlformats.org/spreadsheetml/2006/main">
  <authors>
    <author>simonf</author>
  </authors>
  <commentList>
    <comment ref="D1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 Pre-stress final=80+surcontrainte.
Tient compte de la différence de taille de la cavité selon les toles de protection.</t>
        </r>
      </text>
    </comment>
    <comment ref="H39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LL2-delta_L2 : deplacement du plan par rapport à la bobine gauche</t>
        </r>
      </text>
    </comment>
    <comment ref="I39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Delta_L2 :calcul par  rapport à la bobine gauche de la deformation par rapport à la taille de la bobine sous 80 Mpa = taiile du calibre + LL</t>
        </r>
      </text>
    </comment>
    <comment ref="I3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Les deformation, offset et contrainte sont calculées entre deux </t>
        </r>
        <r>
          <rPr>
            <u val="single"/>
            <sz val="8"/>
            <rFont val="Tahoma"/>
            <family val="2"/>
          </rPr>
          <t>bobines</t>
        </r>
        <r>
          <rPr>
            <sz val="8"/>
            <rFont val="Tahoma"/>
            <family val="0"/>
          </rPr>
          <t xml:space="preserve"> adjacentes indépendemment de leur position dans l'ouverture</t>
        </r>
      </text>
    </comment>
    <comment ref="G3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le calcul des multipole est donné par rapport à l'horizontale quand a/e est sur cet horizontale. Il faut donc que a/e corresponde au</t>
        </r>
        <r>
          <rPr>
            <u val="single"/>
            <sz val="8"/>
            <rFont val="Tahoma"/>
            <family val="2"/>
          </rPr>
          <t xml:space="preserve"> pole</t>
        </r>
        <r>
          <rPr>
            <sz val="8"/>
            <rFont val="Tahoma"/>
            <family val="0"/>
          </rPr>
          <t xml:space="preserve"> qui est au dessus de l'horizontale</t>
        </r>
      </text>
    </comment>
  </commentList>
</comments>
</file>

<file path=xl/sharedStrings.xml><?xml version="1.0" encoding="utf-8"?>
<sst xmlns="http://schemas.openxmlformats.org/spreadsheetml/2006/main" count="710" uniqueCount="165">
  <si>
    <t>-----</t>
  </si>
  <si>
    <t>---------------</t>
  </si>
  <si>
    <t>-----------------</t>
  </si>
  <si>
    <t>Geometric harmonics</t>
  </si>
  <si>
    <t>Order</t>
  </si>
  <si>
    <t xml:space="preserve">  Normal</t>
  </si>
  <si>
    <t>Skew</t>
  </si>
  <si>
    <t>Deformed geometry harmonics</t>
  </si>
  <si>
    <t>Total harmonics</t>
  </si>
  <si>
    <t xml:space="preserve">   Normal</t>
  </si>
  <si>
    <t>96122E</t>
  </si>
  <si>
    <t>+04   -1.33002E</t>
  </si>
  <si>
    <t>6E+05    7.83708E</t>
  </si>
  <si>
    <t>9E+04    3.53115E</t>
  </si>
  <si>
    <t>6E+04    3.93007E</t>
  </si>
  <si>
    <t>9E+04    2.73639E</t>
  </si>
  <si>
    <t>5E+04    1.86831E</t>
  </si>
  <si>
    <t>2E+05    1.41954E</t>
  </si>
  <si>
    <t>6E+04    1.86831E</t>
  </si>
  <si>
    <t>6E+05    7.83707E</t>
  </si>
  <si>
    <t>7E+04    3.93007E</t>
  </si>
  <si>
    <t>8E+04    2.73639E</t>
  </si>
  <si>
    <t>----------------------------</t>
  </si>
  <si>
    <t>9.27348E-11   (T)</t>
  </si>
  <si>
    <t>-2.74520E-10  (rad)</t>
  </si>
  <si>
    <t>-2.08254E-10   (T)</t>
  </si>
  <si>
    <t>-1.45093E-07  (rad)</t>
  </si>
  <si>
    <t>1.80731E-07   (T)</t>
  </si>
  <si>
    <t>-1.45094E-07  (rad)</t>
  </si>
  <si>
    <t>--------------</t>
  </si>
  <si>
    <t>cas a</t>
  </si>
  <si>
    <t>cas b</t>
  </si>
  <si>
    <t>cas c</t>
  </si>
  <si>
    <t>cas d</t>
  </si>
  <si>
    <t>cas e</t>
  </si>
  <si>
    <t>cas f</t>
  </si>
  <si>
    <t>cas g</t>
  </si>
  <si>
    <t>CAS</t>
  </si>
  <si>
    <t>a</t>
  </si>
  <si>
    <t>b</t>
  </si>
  <si>
    <t>c</t>
  </si>
  <si>
    <t>d</t>
  </si>
  <si>
    <t>e</t>
  </si>
  <si>
    <t>f</t>
  </si>
  <si>
    <t>g</t>
  </si>
  <si>
    <t>h</t>
  </si>
  <si>
    <t>Multipoles normaux</t>
  </si>
  <si>
    <t>Multipoles skew</t>
  </si>
  <si>
    <t>unités</t>
  </si>
  <si>
    <t>T</t>
  </si>
  <si>
    <t>Valeur de deplacement du plan (en micron)</t>
  </si>
  <si>
    <t>ordre</t>
  </si>
  <si>
    <t>N° bob</t>
  </si>
  <si>
    <t>LLc</t>
  </si>
  <si>
    <t>LRc</t>
  </si>
  <si>
    <t>EL</t>
  </si>
  <si>
    <t>a/e</t>
  </si>
  <si>
    <t>b/f</t>
  </si>
  <si>
    <t>c/g</t>
  </si>
  <si>
    <t>d/h</t>
  </si>
  <si>
    <t>normaux</t>
  </si>
  <si>
    <t>skew</t>
  </si>
  <si>
    <t>norme</t>
  </si>
  <si>
    <t>Offset par rapport au plan median</t>
  </si>
  <si>
    <t>T/rad</t>
  </si>
  <si>
    <t>Harmonics variation (Jacobian)</t>
  </si>
  <si>
    <t>stdev</t>
  </si>
  <si>
    <t>erreur/stdev</t>
  </si>
  <si>
    <t>Score/(err_stdev)</t>
  </si>
  <si>
    <t>pole1</t>
  </si>
  <si>
    <t>pole2</t>
  </si>
  <si>
    <t>pole3</t>
  </si>
  <si>
    <t>pole4</t>
  </si>
  <si>
    <t>Score/norme</t>
  </si>
  <si>
    <t>Simulation de la position des bobines selon les poles de 1 à 4</t>
  </si>
  <si>
    <t>Protection sheets Thickness (mm)</t>
  </si>
  <si>
    <t>Déformation de la bobine (&lt;-&gt; calibre)</t>
  </si>
  <si>
    <t>Sur-contrainte réelle (MPa)</t>
  </si>
  <si>
    <t>ER</t>
  </si>
  <si>
    <r>
      <t>Mean size arrangement (</t>
    </r>
    <r>
      <rPr>
        <u val="single"/>
        <sz val="10"/>
        <rFont val="Symbol"/>
        <family val="1"/>
      </rPr>
      <t>m</t>
    </r>
    <r>
      <rPr>
        <u val="single"/>
        <sz val="10"/>
        <rFont val="Arial"/>
        <family val="0"/>
      </rPr>
      <t>m)</t>
    </r>
  </si>
  <si>
    <t>elargissement de la cavit due à la tole</t>
  </si>
  <si>
    <t xml:space="preserve">Sur_contrainte sur 80MPa </t>
  </si>
  <si>
    <t>Déformation de la bobine (&lt;-&gt;taille à 80Mpa)</t>
  </si>
  <si>
    <t>Mean value</t>
  </si>
  <si>
    <t>A3</t>
  </si>
  <si>
    <t>B3</t>
  </si>
  <si>
    <t>from Ap 0 to ?</t>
  </si>
  <si>
    <t xml:space="preserve">Calculation done by supposing the first coil is in pole 1. Final sorting is turned counterclockwise by </t>
  </si>
  <si>
    <t>Statistic</t>
  </si>
  <si>
    <t>QH Nr.:</t>
  </si>
  <si>
    <t>According to CERN's specification LHC-M-ES-0001 for field error naming conventions</t>
  </si>
  <si>
    <t>Aperture pole</t>
  </si>
  <si>
    <t xml:space="preserve"> connection end</t>
  </si>
  <si>
    <t xml:space="preserve"> * View from</t>
  </si>
  <si>
    <t xml:space="preserve"> = measurement position of the aperture</t>
  </si>
  <si>
    <t>* In the position</t>
  </si>
  <si>
    <t xml:space="preserve"> of aperture 1 of the magnets</t>
  </si>
  <si>
    <t>Minimum local Pre-stress :</t>
  </si>
  <si>
    <t>Ansicht</t>
  </si>
  <si>
    <t>Leadend</t>
  </si>
  <si>
    <t>PS = 0.87 montiert</t>
  </si>
  <si>
    <t>calculation-build with 0.87</t>
  </si>
  <si>
    <t>midplane Lotnr.:</t>
  </si>
  <si>
    <t>between to Coillegs Polyimidfilm 1 X 125µ on the protctionsheet length</t>
  </si>
  <si>
    <t>Moyenne Normal</t>
  </si>
  <si>
    <t>Moyenne skew</t>
  </si>
  <si>
    <t>Mini_stress</t>
  </si>
  <si>
    <t>Maxi_stress</t>
  </si>
  <si>
    <t>Score/Norme</t>
  </si>
  <si>
    <t>Stdev_b</t>
  </si>
  <si>
    <t>Stdev_a</t>
  </si>
  <si>
    <t>Score/Rap</t>
  </si>
  <si>
    <t>Rap Moy/Stdev</t>
  </si>
  <si>
    <t>Lower Limit Stress</t>
  </si>
  <si>
    <t>Upper Limit stress</t>
  </si>
  <si>
    <t>Sorting Status</t>
  </si>
  <si>
    <t>cas 1 &amp; Meas_Pos=1</t>
  </si>
  <si>
    <t>cas 2 &amp; Meas_Pos=1</t>
  </si>
  <si>
    <t>cas 3 &amp; Meas_Pos=1</t>
  </si>
  <si>
    <t>cas 4 &amp; Meas_Pos=1</t>
  </si>
  <si>
    <t>cas 5 &amp; Meas_Pos=1</t>
  </si>
  <si>
    <t>cas 6 &amp; Meas_Pos=1</t>
  </si>
  <si>
    <t>cas 1 &amp; Meas_Pos=2</t>
  </si>
  <si>
    <t>cas 2 &amp; Meas_Pos=2</t>
  </si>
  <si>
    <t>cas 3 &amp; Meas_Pos=2</t>
  </si>
  <si>
    <t>cas 4 &amp; Meas_Pos=2</t>
  </si>
  <si>
    <t>cas 5 &amp; Meas_Pos=2</t>
  </si>
  <si>
    <t>cas 6 &amp; Meas_Pos=2</t>
  </si>
  <si>
    <t>cas 1 &amp; Meas_Pos=3</t>
  </si>
  <si>
    <t>cas 2 &amp; Meas_Pos=3</t>
  </si>
  <si>
    <t>cas 3 &amp; Meas_Pos=3</t>
  </si>
  <si>
    <t>cas 4 &amp; Meas_Pos=3</t>
  </si>
  <si>
    <t>cas 5 &amp; Meas_Pos=3</t>
  </si>
  <si>
    <t>cas 6 &amp; Meas_Pos=3</t>
  </si>
  <si>
    <t>cas 1 &amp; Meas_Pos=4</t>
  </si>
  <si>
    <t>cas 2 &amp; Meas_Pos=4</t>
  </si>
  <si>
    <t>cas 3 &amp; Meas_Pos=4</t>
  </si>
  <si>
    <t>cas 4 &amp; Meas_Pos=4</t>
  </si>
  <si>
    <t>cas 5 &amp; Meas_Pos=4</t>
  </si>
  <si>
    <t>cas 6 &amp; Meas_Pos=4</t>
  </si>
  <si>
    <t>cas 1 &amp; Meas_Pos=5</t>
  </si>
  <si>
    <t>cas 2 &amp; Meas_Pos=5</t>
  </si>
  <si>
    <t>cas 3 &amp; Meas_Pos=5</t>
  </si>
  <si>
    <t>cas 4 &amp; Meas_Pos=5</t>
  </si>
  <si>
    <t>cas 5 &amp; Meas_Pos=5</t>
  </si>
  <si>
    <t>cas 6 &amp; Meas_Pos=5</t>
  </si>
  <si>
    <t>cas 1 &amp; Meas_Pos=6</t>
  </si>
  <si>
    <t>cas 2 &amp; Meas_Pos=6</t>
  </si>
  <si>
    <t>cas 3 &amp; Meas_Pos=6</t>
  </si>
  <si>
    <t>cas 4 &amp; Meas_Pos=6</t>
  </si>
  <si>
    <t>cas 5 &amp; Meas_Pos=6</t>
  </si>
  <si>
    <t>cas 6 &amp; Meas_Pos=6</t>
  </si>
  <si>
    <t>cas 1</t>
  </si>
  <si>
    <t>cas 2</t>
  </si>
  <si>
    <t>cas 3</t>
  </si>
  <si>
    <t>cas 4</t>
  </si>
  <si>
    <t>cas 5</t>
  </si>
  <si>
    <t>cas 6</t>
  </si>
  <si>
    <t>Mittelwert Normal</t>
  </si>
  <si>
    <t>Mittelwert skew</t>
  </si>
  <si>
    <t>OK</t>
  </si>
  <si>
    <t>Macro date :10/11/2004</t>
  </si>
  <si>
    <t>made with heads -1 mm</t>
  </si>
  <si>
    <t>Cas 4</t>
  </si>
  <si>
    <t>AP 495</t>
  </si>
</sst>
</file>

<file path=xl/styles.xml><?xml version="1.0" encoding="utf-8"?>
<styleSheet xmlns="http://schemas.openxmlformats.org/spreadsheetml/2006/main">
  <numFmts count="21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00"/>
    <numFmt numFmtId="173" formatCode="0.0"/>
    <numFmt numFmtId="174" formatCode="#&quot;°&quot;"/>
    <numFmt numFmtId="175" formatCode="0&quot;°&quot;"/>
    <numFmt numFmtId="176" formatCode="0.0000"/>
  </numFmts>
  <fonts count="1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b/>
      <i/>
      <sz val="18"/>
      <color indexed="10"/>
      <name val="Arial"/>
      <family val="2"/>
    </font>
    <font>
      <u val="single"/>
      <sz val="10"/>
      <name val="Arial"/>
      <family val="0"/>
    </font>
    <font>
      <u val="single"/>
      <sz val="10"/>
      <name val="Symbol"/>
      <family val="1"/>
    </font>
    <font>
      <sz val="8"/>
      <name val="Tahoma"/>
      <family val="0"/>
    </font>
    <font>
      <b/>
      <sz val="8"/>
      <name val="Tahoma"/>
      <family val="0"/>
    </font>
    <font>
      <b/>
      <i/>
      <sz val="18"/>
      <name val="Arial"/>
      <family val="2"/>
    </font>
    <font>
      <b/>
      <sz val="10"/>
      <color indexed="20"/>
      <name val="Arial"/>
      <family val="2"/>
    </font>
    <font>
      <u val="single"/>
      <sz val="8"/>
      <name val="Tahoma"/>
      <family val="2"/>
    </font>
    <font>
      <b/>
      <sz val="12"/>
      <color indexed="16"/>
      <name val="Arial"/>
      <family val="2"/>
    </font>
    <font>
      <b/>
      <sz val="20"/>
      <name val="Arial"/>
      <family val="2"/>
    </font>
    <font>
      <b/>
      <i/>
      <sz val="12"/>
      <color indexed="10"/>
      <name val="Arial"/>
      <family val="2"/>
    </font>
    <font>
      <sz val="10"/>
      <color indexed="12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0" fontId="0" fillId="0" borderId="0" xfId="0" applyFont="1" applyBorder="1" applyAlignment="1">
      <alignment/>
    </xf>
    <xf numFmtId="11" fontId="0" fillId="0" borderId="0" xfId="0" applyNumberFormat="1" applyFont="1" applyBorder="1" applyAlignment="1">
      <alignment horizontal="center"/>
    </xf>
    <xf numFmtId="11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1" fontId="0" fillId="0" borderId="0" xfId="0" applyNumberFormat="1" applyFont="1" applyBorder="1" applyAlignment="1">
      <alignment horizontal="center" wrapText="1"/>
    </xf>
    <xf numFmtId="11" fontId="0" fillId="0" borderId="0" xfId="0" applyNumberFormat="1" applyFont="1" applyBorder="1" applyAlignment="1">
      <alignment wrapText="1"/>
    </xf>
    <xf numFmtId="0" fontId="0" fillId="0" borderId="0" xfId="0" applyFont="1" applyBorder="1" applyAlignment="1">
      <alignment wrapText="1"/>
    </xf>
    <xf numFmtId="1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 horizontal="center"/>
    </xf>
    <xf numFmtId="11" fontId="0" fillId="0" borderId="0" xfId="0" applyNumberFormat="1" applyFont="1" applyBorder="1" applyAlignment="1">
      <alignment/>
    </xf>
    <xf numFmtId="11" fontId="0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/>
    </xf>
    <xf numFmtId="11" fontId="1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 horizontal="center"/>
    </xf>
    <xf numFmtId="0" fontId="5" fillId="2" borderId="0" xfId="0" applyFont="1" applyFill="1" applyAlignment="1" applyProtection="1">
      <alignment/>
      <protection locked="0"/>
    </xf>
    <xf numFmtId="0" fontId="0" fillId="2" borderId="0" xfId="0" applyFont="1" applyFill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9" fontId="5" fillId="0" borderId="0" xfId="17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right"/>
      <protection locked="0"/>
    </xf>
    <xf numFmtId="0" fontId="0" fillId="2" borderId="0" xfId="0" applyFont="1" applyFill="1" applyAlignment="1" applyProtection="1">
      <alignment horizontal="center"/>
      <protection locked="0"/>
    </xf>
    <xf numFmtId="0" fontId="1" fillId="2" borderId="0" xfId="0" applyFont="1" applyFill="1" applyAlignment="1" applyProtection="1">
      <alignment/>
      <protection locked="0"/>
    </xf>
    <xf numFmtId="0" fontId="1" fillId="3" borderId="0" xfId="0" applyFont="1" applyFill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2" borderId="1" xfId="0" applyFont="1" applyFill="1" applyBorder="1" applyAlignment="1" applyProtection="1">
      <alignment horizontal="left"/>
      <protection locked="0"/>
    </xf>
    <xf numFmtId="2" fontId="0" fillId="2" borderId="2" xfId="0" applyNumberFormat="1" applyFont="1" applyFill="1" applyBorder="1" applyAlignment="1" applyProtection="1">
      <alignment horizontal="center"/>
      <protection locked="0"/>
    </xf>
    <xf numFmtId="0" fontId="1" fillId="2" borderId="3" xfId="0" applyFont="1" applyFill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176" fontId="0" fillId="2" borderId="0" xfId="0" applyNumberFormat="1" applyFont="1" applyFill="1" applyBorder="1" applyAlignment="1" applyProtection="1">
      <alignment horizontal="center"/>
      <protection locked="0"/>
    </xf>
    <xf numFmtId="0" fontId="0" fillId="2" borderId="4" xfId="0" applyFont="1" applyFill="1" applyBorder="1" applyAlignment="1" applyProtection="1">
      <alignment horizontal="left"/>
      <protection locked="0"/>
    </xf>
    <xf numFmtId="2" fontId="0" fillId="2" borderId="5" xfId="0" applyNumberFormat="1" applyFont="1" applyFill="1" applyBorder="1" applyAlignment="1" applyProtection="1">
      <alignment horizontal="center"/>
      <protection locked="0"/>
    </xf>
    <xf numFmtId="0" fontId="1" fillId="2" borderId="6" xfId="0" applyFont="1" applyFill="1" applyBorder="1" applyAlignment="1" applyProtection="1">
      <alignment/>
      <protection locked="0"/>
    </xf>
    <xf numFmtId="0" fontId="1" fillId="0" borderId="7" xfId="0" applyFont="1" applyFill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2" borderId="4" xfId="0" applyFont="1" applyFill="1" applyBorder="1" applyAlignment="1" applyProtection="1">
      <alignment horizontal="left"/>
      <protection locked="0"/>
    </xf>
    <xf numFmtId="2" fontId="0" fillId="2" borderId="5" xfId="0" applyNumberFormat="1" applyFont="1" applyFill="1" applyBorder="1" applyAlignment="1" applyProtection="1">
      <alignment horizontal="center"/>
      <protection locked="0"/>
    </xf>
    <xf numFmtId="0" fontId="1" fillId="0" borderId="8" xfId="0" applyFont="1" applyFill="1" applyBorder="1" applyAlignment="1" applyProtection="1">
      <alignment/>
      <protection locked="0"/>
    </xf>
    <xf numFmtId="0" fontId="0" fillId="2" borderId="9" xfId="0" applyFont="1" applyFill="1" applyBorder="1" applyAlignment="1" applyProtection="1">
      <alignment horizontal="left"/>
      <protection locked="0"/>
    </xf>
    <xf numFmtId="2" fontId="0" fillId="2" borderId="10" xfId="0" applyNumberFormat="1" applyFont="1" applyFill="1" applyBorder="1" applyAlignment="1" applyProtection="1">
      <alignment horizontal="center"/>
      <protection locked="0"/>
    </xf>
    <xf numFmtId="0" fontId="1" fillId="2" borderId="11" xfId="0" applyFont="1" applyFill="1" applyBorder="1" applyAlignment="1" applyProtection="1">
      <alignment/>
      <protection locked="0"/>
    </xf>
    <xf numFmtId="0" fontId="0" fillId="2" borderId="0" xfId="0" applyFont="1" applyFill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2" fontId="0" fillId="0" borderId="0" xfId="0" applyNumberFormat="1" applyFont="1" applyFill="1" applyBorder="1" applyAlignment="1" applyProtection="1">
      <alignment horizontal="center"/>
      <protection locked="0"/>
    </xf>
    <xf numFmtId="2" fontId="0" fillId="0" borderId="12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2" fontId="0" fillId="0" borderId="0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0" fontId="0" fillId="0" borderId="1" xfId="0" applyFont="1" applyBorder="1" applyAlignment="1" applyProtection="1">
      <alignment/>
      <protection locked="0"/>
    </xf>
    <xf numFmtId="0" fontId="0" fillId="0" borderId="2" xfId="0" applyFont="1" applyBorder="1" applyAlignment="1" applyProtection="1">
      <alignment horizontal="center" wrapText="1"/>
      <protection locked="0"/>
    </xf>
    <xf numFmtId="0" fontId="0" fillId="0" borderId="3" xfId="0" applyFont="1" applyBorder="1" applyAlignment="1" applyProtection="1">
      <alignment horizontal="center" wrapText="1"/>
      <protection locked="0"/>
    </xf>
    <xf numFmtId="0" fontId="9" fillId="0" borderId="0" xfId="0" applyFont="1" applyFill="1" applyBorder="1" applyAlignment="1" applyProtection="1">
      <alignment horizontal="center" wrapText="1"/>
      <protection locked="0"/>
    </xf>
    <xf numFmtId="0" fontId="0" fillId="0" borderId="4" xfId="0" applyFont="1" applyBorder="1" applyAlignment="1" applyProtection="1">
      <alignment/>
      <protection locked="0"/>
    </xf>
    <xf numFmtId="173" fontId="0" fillId="0" borderId="5" xfId="0" applyNumberFormat="1" applyFont="1" applyBorder="1" applyAlignment="1" applyProtection="1">
      <alignment horizontal="center"/>
      <protection locked="0"/>
    </xf>
    <xf numFmtId="1" fontId="0" fillId="0" borderId="6" xfId="0" applyNumberFormat="1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 horizontal="right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 horizontal="right"/>
      <protection locked="0"/>
    </xf>
    <xf numFmtId="0" fontId="0" fillId="0" borderId="9" xfId="0" applyFont="1" applyBorder="1" applyAlignment="1" applyProtection="1">
      <alignment/>
      <protection locked="0"/>
    </xf>
    <xf numFmtId="173" fontId="0" fillId="0" borderId="10" xfId="0" applyNumberFormat="1" applyFont="1" applyBorder="1" applyAlignment="1" applyProtection="1">
      <alignment horizontal="center"/>
      <protection locked="0"/>
    </xf>
    <xf numFmtId="1" fontId="0" fillId="0" borderId="11" xfId="0" applyNumberFormat="1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173" fontId="0" fillId="0" borderId="0" xfId="0" applyNumberFormat="1" applyFont="1" applyBorder="1" applyAlignment="1" applyProtection="1">
      <alignment horizontal="center"/>
      <protection locked="0"/>
    </xf>
    <xf numFmtId="2" fontId="0" fillId="0" borderId="0" xfId="0" applyNumberFormat="1" applyFont="1" applyAlignment="1" applyProtection="1">
      <alignment/>
      <protection locked="0"/>
    </xf>
    <xf numFmtId="172" fontId="0" fillId="0" borderId="1" xfId="0" applyNumberFormat="1" applyFont="1" applyBorder="1" applyAlignment="1" applyProtection="1">
      <alignment/>
      <protection locked="0"/>
    </xf>
    <xf numFmtId="1" fontId="0" fillId="0" borderId="2" xfId="0" applyNumberFormat="1" applyFont="1" applyBorder="1" applyAlignment="1" applyProtection="1">
      <alignment horizontal="center"/>
      <protection locked="0"/>
    </xf>
    <xf numFmtId="1" fontId="0" fillId="0" borderId="3" xfId="0" applyNumberFormat="1" applyFont="1" applyBorder="1" applyAlignment="1" applyProtection="1">
      <alignment horizontal="center"/>
      <protection locked="0"/>
    </xf>
    <xf numFmtId="172" fontId="0" fillId="0" borderId="4" xfId="0" applyNumberFormat="1" applyFont="1" applyBorder="1" applyAlignment="1" applyProtection="1">
      <alignment/>
      <protection locked="0"/>
    </xf>
    <xf numFmtId="2" fontId="0" fillId="0" borderId="5" xfId="0" applyNumberFormat="1" applyFont="1" applyBorder="1" applyAlignment="1" applyProtection="1">
      <alignment horizontal="center"/>
      <protection locked="0"/>
    </xf>
    <xf numFmtId="2" fontId="0" fillId="0" borderId="6" xfId="0" applyNumberFormat="1" applyFont="1" applyBorder="1" applyAlignment="1" applyProtection="1">
      <alignment horizontal="center"/>
      <protection locked="0"/>
    </xf>
    <xf numFmtId="172" fontId="0" fillId="0" borderId="9" xfId="0" applyNumberFormat="1" applyFont="1" applyBorder="1" applyAlignment="1" applyProtection="1">
      <alignment/>
      <protection locked="0"/>
    </xf>
    <xf numFmtId="2" fontId="0" fillId="0" borderId="10" xfId="0" applyNumberFormat="1" applyFont="1" applyBorder="1" applyAlignment="1" applyProtection="1">
      <alignment horizontal="center"/>
      <protection locked="0"/>
    </xf>
    <xf numFmtId="2" fontId="0" fillId="0" borderId="11" xfId="0" applyNumberFormat="1" applyFont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2" fontId="0" fillId="0" borderId="0" xfId="0" applyNumberFormat="1" applyFont="1" applyFill="1" applyAlignment="1" applyProtection="1">
      <alignment/>
      <protection locked="0"/>
    </xf>
    <xf numFmtId="0" fontId="0" fillId="4" borderId="0" xfId="0" applyFont="1" applyFill="1" applyAlignment="1" applyProtection="1">
      <alignment/>
      <protection locked="0"/>
    </xf>
    <xf numFmtId="0" fontId="0" fillId="0" borderId="0" xfId="0" applyFont="1" applyAlignment="1" applyProtection="1">
      <alignment wrapText="1"/>
      <protection locked="0"/>
    </xf>
    <xf numFmtId="0" fontId="0" fillId="0" borderId="0" xfId="0" applyFont="1" applyAlignment="1" applyProtection="1">
      <alignment horizontal="center" wrapText="1"/>
      <protection locked="0"/>
    </xf>
    <xf numFmtId="2" fontId="0" fillId="4" borderId="0" xfId="0" applyNumberFormat="1" applyFont="1" applyFill="1" applyAlignment="1" applyProtection="1">
      <alignment/>
      <protection locked="0"/>
    </xf>
    <xf numFmtId="1" fontId="0" fillId="0" borderId="0" xfId="0" applyNumberFormat="1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right"/>
      <protection locked="0"/>
    </xf>
    <xf numFmtId="2" fontId="0" fillId="0" borderId="0" xfId="0" applyNumberFormat="1" applyFont="1" applyAlignment="1" applyProtection="1">
      <alignment horizontal="center"/>
      <protection locked="0"/>
    </xf>
    <xf numFmtId="1" fontId="0" fillId="0" borderId="0" xfId="0" applyNumberFormat="1" applyFont="1" applyAlignment="1" applyProtection="1">
      <alignment horizontal="center"/>
      <protection locked="0"/>
    </xf>
    <xf numFmtId="0" fontId="10" fillId="0" borderId="13" xfId="0" applyFont="1" applyBorder="1" applyAlignment="1" applyProtection="1">
      <alignment/>
      <protection locked="0"/>
    </xf>
    <xf numFmtId="2" fontId="0" fillId="0" borderId="14" xfId="0" applyNumberFormat="1" applyFont="1" applyBorder="1" applyAlignment="1" applyProtection="1">
      <alignment/>
      <protection locked="0"/>
    </xf>
    <xf numFmtId="1" fontId="0" fillId="0" borderId="14" xfId="0" applyNumberFormat="1" applyFont="1" applyBorder="1" applyAlignment="1" applyProtection="1">
      <alignment horizontal="center"/>
      <protection locked="0"/>
    </xf>
    <xf numFmtId="0" fontId="0" fillId="0" borderId="14" xfId="0" applyFont="1" applyBorder="1" applyAlignment="1" applyProtection="1">
      <alignment/>
      <protection locked="0"/>
    </xf>
    <xf numFmtId="175" fontId="10" fillId="0" borderId="15" xfId="0" applyNumberFormat="1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/>
    </xf>
    <xf numFmtId="0" fontId="14" fillId="0" borderId="0" xfId="0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/>
    </xf>
    <xf numFmtId="0" fontId="0" fillId="0" borderId="16" xfId="0" applyFont="1" applyBorder="1" applyAlignment="1" applyProtection="1">
      <alignment/>
      <protection/>
    </xf>
    <xf numFmtId="0" fontId="0" fillId="0" borderId="17" xfId="0" applyFont="1" applyBorder="1" applyAlignment="1" applyProtection="1">
      <alignment/>
      <protection/>
    </xf>
    <xf numFmtId="0" fontId="0" fillId="0" borderId="18" xfId="0" applyFont="1" applyBorder="1" applyAlignment="1" applyProtection="1">
      <alignment/>
      <protection/>
    </xf>
    <xf numFmtId="0" fontId="0" fillId="0" borderId="19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20" xfId="0" applyFont="1" applyBorder="1" applyAlignment="1" applyProtection="1">
      <alignment/>
      <protection/>
    </xf>
    <xf numFmtId="0" fontId="0" fillId="0" borderId="19" xfId="0" applyFont="1" applyFill="1" applyBorder="1" applyAlignment="1" applyProtection="1">
      <alignment/>
      <protection/>
    </xf>
    <xf numFmtId="0" fontId="0" fillId="0" borderId="21" xfId="0" applyFont="1" applyBorder="1" applyAlignment="1" applyProtection="1">
      <alignment/>
      <protection/>
    </xf>
    <xf numFmtId="0" fontId="0" fillId="0" borderId="12" xfId="0" applyFont="1" applyBorder="1" applyAlignment="1" applyProtection="1">
      <alignment/>
      <protection/>
    </xf>
    <xf numFmtId="0" fontId="0" fillId="0" borderId="22" xfId="0" applyFont="1" applyBorder="1" applyAlignment="1" applyProtection="1">
      <alignment/>
      <protection/>
    </xf>
    <xf numFmtId="0" fontId="0" fillId="0" borderId="0" xfId="0" applyFont="1" applyFill="1" applyAlignment="1" applyProtection="1">
      <alignment/>
      <protection locked="0"/>
    </xf>
    <xf numFmtId="2" fontId="0" fillId="0" borderId="0" xfId="0" applyNumberFormat="1" applyFont="1" applyFill="1" applyAlignment="1" applyProtection="1">
      <alignment/>
      <protection locked="0"/>
    </xf>
    <xf numFmtId="0" fontId="0" fillId="0" borderId="0" xfId="0" applyFont="1" applyAlignment="1" applyProtection="1">
      <alignment horizontal="right"/>
      <protection/>
    </xf>
    <xf numFmtId="0" fontId="15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/>
      <protection/>
    </xf>
    <xf numFmtId="0" fontId="15" fillId="0" borderId="0" xfId="0" applyFont="1" applyAlignment="1" applyProtection="1">
      <alignment horizontal="right"/>
      <protection/>
    </xf>
    <xf numFmtId="0" fontId="2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0" fontId="13" fillId="0" borderId="0" xfId="0" applyFont="1" applyFill="1" applyBorder="1" applyAlignment="1" applyProtection="1">
      <alignment horizontal="left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276225</xdr:colOff>
      <xdr:row>6</xdr:row>
      <xdr:rowOff>38100</xdr:rowOff>
    </xdr:from>
    <xdr:to>
      <xdr:col>10</xdr:col>
      <xdr:colOff>447675</xdr:colOff>
      <xdr:row>20</xdr:row>
      <xdr:rowOff>28575</xdr:rowOff>
    </xdr:to>
    <xdr:grpSp>
      <xdr:nvGrpSpPr>
        <xdr:cNvPr id="1" name="Group 115"/>
        <xdr:cNvGrpSpPr>
          <a:grpSpLocks/>
        </xdr:cNvGrpSpPr>
      </xdr:nvGrpSpPr>
      <xdr:grpSpPr>
        <a:xfrm>
          <a:off x="4953000" y="1095375"/>
          <a:ext cx="3305175" cy="3114675"/>
          <a:chOff x="516" y="115"/>
          <a:chExt cx="345" cy="310"/>
        </a:xfrm>
        <a:solidFill>
          <a:srgbClr val="FFFFFF"/>
        </a:solidFill>
      </xdr:grpSpPr>
      <xdr:grpSp>
        <xdr:nvGrpSpPr>
          <xdr:cNvPr id="2" name="Group 46"/>
          <xdr:cNvGrpSpPr>
            <a:grpSpLocks/>
          </xdr:cNvGrpSpPr>
        </xdr:nvGrpSpPr>
        <xdr:grpSpPr>
          <a:xfrm>
            <a:off x="516" y="120"/>
            <a:ext cx="289" cy="305"/>
            <a:chOff x="142" y="381"/>
            <a:chExt cx="320" cy="323"/>
          </a:xfrm>
          <a:solidFill>
            <a:srgbClr val="FFFFFF"/>
          </a:solidFill>
        </xdr:grpSpPr>
        <xdr:sp>
          <xdr:nvSpPr>
            <xdr:cNvPr id="3" name="Oval 47"/>
            <xdr:cNvSpPr>
              <a:spLocks/>
            </xdr:cNvSpPr>
          </xdr:nvSpPr>
          <xdr:spPr>
            <a:xfrm>
              <a:off x="143" y="382"/>
              <a:ext cx="317" cy="317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" name="Line 48"/>
            <xdr:cNvSpPr>
              <a:spLocks/>
            </xdr:cNvSpPr>
          </xdr:nvSpPr>
          <xdr:spPr>
            <a:xfrm rot="19650080">
              <a:off x="142" y="541"/>
              <a:ext cx="32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" name="Line 49"/>
            <xdr:cNvSpPr>
              <a:spLocks/>
            </xdr:cNvSpPr>
          </xdr:nvSpPr>
          <xdr:spPr>
            <a:xfrm rot="1949918" flipV="1">
              <a:off x="142" y="541"/>
              <a:ext cx="32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" name="Line 50"/>
            <xdr:cNvSpPr>
              <a:spLocks/>
            </xdr:cNvSpPr>
          </xdr:nvSpPr>
          <xdr:spPr>
            <a:xfrm rot="14250081">
              <a:off x="302" y="381"/>
              <a:ext cx="0" cy="3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Line 51"/>
            <xdr:cNvSpPr>
              <a:spLocks/>
            </xdr:cNvSpPr>
          </xdr:nvSpPr>
          <xdr:spPr>
            <a:xfrm rot="18149919" flipV="1">
              <a:off x="302" y="381"/>
              <a:ext cx="0" cy="3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" name="Line 52"/>
            <xdr:cNvSpPr>
              <a:spLocks/>
            </xdr:cNvSpPr>
          </xdr:nvSpPr>
          <xdr:spPr>
            <a:xfrm>
              <a:off x="143" y="543"/>
              <a:ext cx="3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dash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" name="Line 53"/>
            <xdr:cNvSpPr>
              <a:spLocks/>
            </xdr:cNvSpPr>
          </xdr:nvSpPr>
          <xdr:spPr>
            <a:xfrm rot="5400000">
              <a:off x="142" y="545"/>
              <a:ext cx="3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dash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" name="Oval 54"/>
            <xdr:cNvSpPr>
              <a:spLocks/>
            </xdr:cNvSpPr>
          </xdr:nvSpPr>
          <xdr:spPr>
            <a:xfrm>
              <a:off x="230" y="472"/>
              <a:ext cx="143" cy="138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" name="Oval 55"/>
            <xdr:cNvSpPr>
              <a:spLocks/>
            </xdr:cNvSpPr>
          </xdr:nvSpPr>
          <xdr:spPr>
            <a:xfrm>
              <a:off x="190" y="432"/>
              <a:ext cx="226" cy="224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prstDash val="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12" name="TextBox 56"/>
          <xdr:cNvSpPr txBox="1">
            <a:spLocks noChangeArrowheads="1"/>
          </xdr:cNvSpPr>
        </xdr:nvSpPr>
        <xdr:spPr>
          <a:xfrm>
            <a:off x="729" y="258"/>
            <a:ext cx="15" cy="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a</a:t>
            </a:r>
          </a:p>
        </xdr:txBody>
      </xdr:sp>
      <xdr:sp>
        <xdr:nvSpPr>
          <xdr:cNvPr id="13" name="TextBox 57"/>
          <xdr:cNvSpPr txBox="1">
            <a:spLocks noChangeArrowheads="1"/>
          </xdr:cNvSpPr>
        </xdr:nvSpPr>
        <xdr:spPr>
          <a:xfrm>
            <a:off x="640" y="145"/>
            <a:ext cx="1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f</a:t>
            </a:r>
          </a:p>
        </xdr:txBody>
      </xdr:sp>
      <xdr:sp>
        <xdr:nvSpPr>
          <xdr:cNvPr id="14" name="TextBox 58"/>
          <xdr:cNvSpPr txBox="1">
            <a:spLocks noChangeArrowheads="1"/>
          </xdr:cNvSpPr>
        </xdr:nvSpPr>
        <xdr:spPr>
          <a:xfrm>
            <a:off x="643" y="184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b</a:t>
            </a:r>
          </a:p>
        </xdr:txBody>
      </xdr:sp>
      <xdr:sp>
        <xdr:nvSpPr>
          <xdr:cNvPr id="15" name="TextBox 59"/>
          <xdr:cNvSpPr txBox="1">
            <a:spLocks noChangeArrowheads="1"/>
          </xdr:cNvSpPr>
        </xdr:nvSpPr>
        <xdr:spPr>
          <a:xfrm>
            <a:off x="645" y="351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d</a:t>
            </a:r>
          </a:p>
        </xdr:txBody>
      </xdr:sp>
      <xdr:sp>
        <xdr:nvSpPr>
          <xdr:cNvPr id="16" name="TextBox 60"/>
          <xdr:cNvSpPr txBox="1">
            <a:spLocks noChangeArrowheads="1"/>
          </xdr:cNvSpPr>
        </xdr:nvSpPr>
        <xdr:spPr>
          <a:xfrm>
            <a:off x="780" y="258"/>
            <a:ext cx="15" cy="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e</a:t>
            </a:r>
          </a:p>
        </xdr:txBody>
      </xdr:sp>
      <xdr:sp>
        <xdr:nvSpPr>
          <xdr:cNvPr id="17" name="TextBox 61"/>
          <xdr:cNvSpPr txBox="1">
            <a:spLocks noChangeArrowheads="1"/>
          </xdr:cNvSpPr>
        </xdr:nvSpPr>
        <xdr:spPr>
          <a:xfrm>
            <a:off x="569" y="277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</a:t>
            </a:r>
          </a:p>
        </xdr:txBody>
      </xdr:sp>
      <xdr:sp>
        <xdr:nvSpPr>
          <xdr:cNvPr id="18" name="TextBox 62"/>
          <xdr:cNvSpPr txBox="1">
            <a:spLocks noChangeArrowheads="1"/>
          </xdr:cNvSpPr>
        </xdr:nvSpPr>
        <xdr:spPr>
          <a:xfrm>
            <a:off x="643" y="376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h</a:t>
            </a:r>
          </a:p>
        </xdr:txBody>
      </xdr:sp>
      <xdr:sp>
        <xdr:nvSpPr>
          <xdr:cNvPr id="19" name="TextBox 63"/>
          <xdr:cNvSpPr txBox="1">
            <a:spLocks noChangeArrowheads="1"/>
          </xdr:cNvSpPr>
        </xdr:nvSpPr>
        <xdr:spPr>
          <a:xfrm>
            <a:off x="544" y="283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g</a:t>
            </a:r>
          </a:p>
        </xdr:txBody>
      </xdr:sp>
      <xdr:sp>
        <xdr:nvSpPr>
          <xdr:cNvPr id="20" name="Line 64"/>
          <xdr:cNvSpPr>
            <a:spLocks/>
          </xdr:cNvSpPr>
        </xdr:nvSpPr>
        <xdr:spPr>
          <a:xfrm flipV="1">
            <a:off x="745" y="261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Line 65"/>
          <xdr:cNvSpPr>
            <a:spLocks/>
          </xdr:cNvSpPr>
        </xdr:nvSpPr>
        <xdr:spPr>
          <a:xfrm flipV="1">
            <a:off x="793" y="257"/>
            <a:ext cx="0" cy="1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Line 66"/>
          <xdr:cNvSpPr>
            <a:spLocks/>
          </xdr:cNvSpPr>
        </xdr:nvSpPr>
        <xdr:spPr>
          <a:xfrm rot="16200000" flipV="1">
            <a:off x="649" y="185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Line 67"/>
          <xdr:cNvSpPr>
            <a:spLocks/>
          </xdr:cNvSpPr>
        </xdr:nvSpPr>
        <xdr:spPr>
          <a:xfrm rot="16200000" flipV="1">
            <a:off x="645" y="152"/>
            <a:ext cx="1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Line 68"/>
          <xdr:cNvSpPr>
            <a:spLocks/>
          </xdr:cNvSpPr>
        </xdr:nvSpPr>
        <xdr:spPr>
          <a:xfrm>
            <a:off x="585" y="273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Line 69"/>
          <xdr:cNvSpPr>
            <a:spLocks/>
          </xdr:cNvSpPr>
        </xdr:nvSpPr>
        <xdr:spPr>
          <a:xfrm>
            <a:off x="536" y="274"/>
            <a:ext cx="0" cy="1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Line 70"/>
          <xdr:cNvSpPr>
            <a:spLocks/>
          </xdr:cNvSpPr>
        </xdr:nvSpPr>
        <xdr:spPr>
          <a:xfrm rot="5400000" flipH="1" flipV="1">
            <a:off x="665" y="353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Line 71"/>
          <xdr:cNvSpPr>
            <a:spLocks/>
          </xdr:cNvSpPr>
        </xdr:nvSpPr>
        <xdr:spPr>
          <a:xfrm rot="5400000" flipH="1" flipV="1">
            <a:off x="665" y="387"/>
            <a:ext cx="0" cy="1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TextBox 72"/>
          <xdr:cNvSpPr txBox="1">
            <a:spLocks noChangeArrowheads="1"/>
          </xdr:cNvSpPr>
        </xdr:nvSpPr>
        <xdr:spPr>
          <a:xfrm>
            <a:off x="718" y="185"/>
            <a:ext cx="43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2</a:t>
            </a:r>
          </a:p>
        </xdr:txBody>
      </xdr:sp>
      <xdr:sp>
        <xdr:nvSpPr>
          <xdr:cNvPr id="29" name="TextBox 73"/>
          <xdr:cNvSpPr txBox="1">
            <a:spLocks noChangeArrowheads="1"/>
          </xdr:cNvSpPr>
        </xdr:nvSpPr>
        <xdr:spPr>
          <a:xfrm>
            <a:off x="566" y="185"/>
            <a:ext cx="42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3</a:t>
            </a:r>
          </a:p>
        </xdr:txBody>
      </xdr:sp>
      <xdr:sp>
        <xdr:nvSpPr>
          <xdr:cNvPr id="30" name="TextBox 74"/>
          <xdr:cNvSpPr txBox="1">
            <a:spLocks noChangeArrowheads="1"/>
          </xdr:cNvSpPr>
        </xdr:nvSpPr>
        <xdr:spPr>
          <a:xfrm>
            <a:off x="559" y="349"/>
            <a:ext cx="43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4</a:t>
            </a:r>
          </a:p>
        </xdr:txBody>
      </xdr:sp>
      <xdr:sp>
        <xdr:nvSpPr>
          <xdr:cNvPr id="31" name="TextBox 75"/>
          <xdr:cNvSpPr txBox="1">
            <a:spLocks noChangeArrowheads="1"/>
          </xdr:cNvSpPr>
        </xdr:nvSpPr>
        <xdr:spPr>
          <a:xfrm>
            <a:off x="719" y="344"/>
            <a:ext cx="56" cy="2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200" b="1" i="0" u="none" baseline="0">
                <a:solidFill>
                  <a:srgbClr val="800000"/>
                </a:solidFill>
                <a:latin typeface="Arial"/>
                <a:ea typeface="Arial"/>
                <a:cs typeface="Arial"/>
              </a:rPr>
              <a:t>Pole 1</a:t>
            </a:r>
          </a:p>
        </xdr:txBody>
      </xdr:sp>
      <xdr:sp>
        <xdr:nvSpPr>
          <xdr:cNvPr id="32" name="TextBox 76"/>
          <xdr:cNvSpPr txBox="1">
            <a:spLocks noChangeArrowheads="1"/>
          </xdr:cNvSpPr>
        </xdr:nvSpPr>
        <xdr:spPr>
          <a:xfrm>
            <a:off x="623" y="256"/>
            <a:ext cx="66" cy="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Horizontal 
Plane</a:t>
            </a:r>
          </a:p>
        </xdr:txBody>
      </xdr:sp>
      <xdr:sp>
        <xdr:nvSpPr>
          <xdr:cNvPr id="33" name="Rectangle 108"/>
          <xdr:cNvSpPr>
            <a:spLocks/>
          </xdr:cNvSpPr>
        </xdr:nvSpPr>
        <xdr:spPr>
          <a:xfrm>
            <a:off x="727" y="288"/>
            <a:ext cx="47" cy="17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Rectangle 109"/>
          <xdr:cNvSpPr>
            <a:spLocks/>
          </xdr:cNvSpPr>
        </xdr:nvSpPr>
        <xdr:spPr>
          <a:xfrm>
            <a:off x="725" y="240"/>
            <a:ext cx="47" cy="17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TextBox 110"/>
          <xdr:cNvSpPr txBox="1">
            <a:spLocks noChangeArrowheads="1"/>
          </xdr:cNvSpPr>
        </xdr:nvSpPr>
        <xdr:spPr>
          <a:xfrm>
            <a:off x="773" y="115"/>
            <a:ext cx="88" cy="56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current leads after connection box</a:t>
            </a:r>
          </a:p>
        </xdr:txBody>
      </xdr:sp>
      <xdr:sp>
        <xdr:nvSpPr>
          <xdr:cNvPr id="36" name="Line 111"/>
          <xdr:cNvSpPr>
            <a:spLocks/>
          </xdr:cNvSpPr>
        </xdr:nvSpPr>
        <xdr:spPr>
          <a:xfrm flipH="1">
            <a:off x="763" y="169"/>
            <a:ext cx="36" cy="68"/>
          </a:xfrm>
          <a:prstGeom prst="line">
            <a:avLst/>
          </a:prstGeom>
          <a:noFill/>
          <a:ln w="9525" cmpd="sng">
            <a:solidFill>
              <a:srgbClr val="C0C0C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Line 112"/>
          <xdr:cNvSpPr>
            <a:spLocks/>
          </xdr:cNvSpPr>
        </xdr:nvSpPr>
        <xdr:spPr>
          <a:xfrm>
            <a:off x="600" y="274"/>
            <a:ext cx="11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lgDashDot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419100</xdr:colOff>
      <xdr:row>15</xdr:row>
      <xdr:rowOff>66675</xdr:rowOff>
    </xdr:from>
    <xdr:to>
      <xdr:col>10</xdr:col>
      <xdr:colOff>295275</xdr:colOff>
      <xdr:row>16</xdr:row>
      <xdr:rowOff>133350</xdr:rowOff>
    </xdr:to>
    <xdr:sp>
      <xdr:nvSpPr>
        <xdr:cNvPr id="38" name="TextBox 77"/>
        <xdr:cNvSpPr txBox="1">
          <a:spLocks noChangeArrowheads="1"/>
        </xdr:cNvSpPr>
      </xdr:nvSpPr>
      <xdr:spPr>
        <a:xfrm>
          <a:off x="7467600" y="2943225"/>
          <a:ext cx="6381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151.2 LR</a:t>
          </a:r>
        </a:p>
      </xdr:txBody>
    </xdr:sp>
    <xdr:clientData/>
  </xdr:twoCellAnchor>
  <xdr:twoCellAnchor>
    <xdr:from>
      <xdr:col>7</xdr:col>
      <xdr:colOff>133350</xdr:colOff>
      <xdr:row>19</xdr:row>
      <xdr:rowOff>0</xdr:rowOff>
    </xdr:from>
    <xdr:to>
      <xdr:col>7</xdr:col>
      <xdr:colOff>771525</xdr:colOff>
      <xdr:row>20</xdr:row>
      <xdr:rowOff>38100</xdr:rowOff>
    </xdr:to>
    <xdr:sp>
      <xdr:nvSpPr>
        <xdr:cNvPr id="39" name="TextBox 78"/>
        <xdr:cNvSpPr txBox="1">
          <a:spLocks noChangeArrowheads="1"/>
        </xdr:cNvSpPr>
      </xdr:nvSpPr>
      <xdr:spPr>
        <a:xfrm>
          <a:off x="5467350" y="4019550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155.9 LR</a:t>
          </a:r>
        </a:p>
      </xdr:txBody>
    </xdr:sp>
    <xdr:clientData/>
  </xdr:twoCellAnchor>
  <xdr:twoCellAnchor>
    <xdr:from>
      <xdr:col>8</xdr:col>
      <xdr:colOff>266700</xdr:colOff>
      <xdr:row>18</xdr:row>
      <xdr:rowOff>152400</xdr:rowOff>
    </xdr:from>
    <xdr:to>
      <xdr:col>9</xdr:col>
      <xdr:colOff>66675</xdr:colOff>
      <xdr:row>20</xdr:row>
      <xdr:rowOff>28575</xdr:rowOff>
    </xdr:to>
    <xdr:sp>
      <xdr:nvSpPr>
        <xdr:cNvPr id="40" name="TextBox 79"/>
        <xdr:cNvSpPr txBox="1">
          <a:spLocks noChangeArrowheads="1"/>
        </xdr:cNvSpPr>
      </xdr:nvSpPr>
      <xdr:spPr>
        <a:xfrm>
          <a:off x="6477000" y="401002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164.6 LL</a:t>
          </a:r>
        </a:p>
      </xdr:txBody>
    </xdr:sp>
    <xdr:clientData/>
  </xdr:twoCellAnchor>
  <xdr:twoCellAnchor>
    <xdr:from>
      <xdr:col>8</xdr:col>
      <xdr:colOff>228600</xdr:colOff>
      <xdr:row>6</xdr:row>
      <xdr:rowOff>57150</xdr:rowOff>
    </xdr:from>
    <xdr:to>
      <xdr:col>9</xdr:col>
      <xdr:colOff>28575</xdr:colOff>
      <xdr:row>7</xdr:row>
      <xdr:rowOff>104775</xdr:rowOff>
    </xdr:to>
    <xdr:sp>
      <xdr:nvSpPr>
        <xdr:cNvPr id="41" name="TextBox 80"/>
        <xdr:cNvSpPr txBox="1">
          <a:spLocks noChangeArrowheads="1"/>
        </xdr:cNvSpPr>
      </xdr:nvSpPr>
      <xdr:spPr>
        <a:xfrm>
          <a:off x="6438900" y="1114425"/>
          <a:ext cx="6381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126.3 LR</a:t>
          </a:r>
        </a:p>
      </xdr:txBody>
    </xdr:sp>
    <xdr:clientData/>
  </xdr:twoCellAnchor>
  <xdr:twoCellAnchor>
    <xdr:from>
      <xdr:col>5</xdr:col>
      <xdr:colOff>857250</xdr:colOff>
      <xdr:row>11</xdr:row>
      <xdr:rowOff>104775</xdr:rowOff>
    </xdr:from>
    <xdr:to>
      <xdr:col>6</xdr:col>
      <xdr:colOff>619125</xdr:colOff>
      <xdr:row>12</xdr:row>
      <xdr:rowOff>142875</xdr:rowOff>
    </xdr:to>
    <xdr:sp>
      <xdr:nvSpPr>
        <xdr:cNvPr id="42" name="TextBox 81"/>
        <xdr:cNvSpPr txBox="1">
          <a:spLocks noChangeArrowheads="1"/>
        </xdr:cNvSpPr>
      </xdr:nvSpPr>
      <xdr:spPr>
        <a:xfrm>
          <a:off x="4657725" y="214312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131.3 LR</a:t>
          </a:r>
        </a:p>
      </xdr:txBody>
    </xdr:sp>
    <xdr:clientData/>
  </xdr:twoCellAnchor>
  <xdr:twoCellAnchor>
    <xdr:from>
      <xdr:col>7</xdr:col>
      <xdr:colOff>209550</xdr:colOff>
      <xdr:row>6</xdr:row>
      <xdr:rowOff>57150</xdr:rowOff>
    </xdr:from>
    <xdr:to>
      <xdr:col>7</xdr:col>
      <xdr:colOff>847725</xdr:colOff>
      <xdr:row>7</xdr:row>
      <xdr:rowOff>95250</xdr:rowOff>
    </xdr:to>
    <xdr:sp>
      <xdr:nvSpPr>
        <xdr:cNvPr id="43" name="TextBox 82"/>
        <xdr:cNvSpPr txBox="1">
          <a:spLocks noChangeArrowheads="1"/>
        </xdr:cNvSpPr>
      </xdr:nvSpPr>
      <xdr:spPr>
        <a:xfrm>
          <a:off x="5543550" y="111442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133.9 LL</a:t>
          </a:r>
        </a:p>
      </xdr:txBody>
    </xdr:sp>
    <xdr:clientData/>
  </xdr:twoCellAnchor>
  <xdr:twoCellAnchor>
    <xdr:from>
      <xdr:col>6</xdr:col>
      <xdr:colOff>0</xdr:colOff>
      <xdr:row>15</xdr:row>
      <xdr:rowOff>66675</xdr:rowOff>
    </xdr:from>
    <xdr:to>
      <xdr:col>6</xdr:col>
      <xdr:colOff>638175</xdr:colOff>
      <xdr:row>16</xdr:row>
      <xdr:rowOff>104775</xdr:rowOff>
    </xdr:to>
    <xdr:sp>
      <xdr:nvSpPr>
        <xdr:cNvPr id="44" name="TextBox 83"/>
        <xdr:cNvSpPr txBox="1">
          <a:spLocks noChangeArrowheads="1"/>
        </xdr:cNvSpPr>
      </xdr:nvSpPr>
      <xdr:spPr>
        <a:xfrm>
          <a:off x="4676775" y="294322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143.4 LL</a:t>
          </a:r>
        </a:p>
      </xdr:txBody>
    </xdr:sp>
    <xdr:clientData/>
  </xdr:twoCellAnchor>
  <xdr:twoCellAnchor>
    <xdr:from>
      <xdr:col>9</xdr:col>
      <xdr:colOff>428625</xdr:colOff>
      <xdr:row>11</xdr:row>
      <xdr:rowOff>38100</xdr:rowOff>
    </xdr:from>
    <xdr:to>
      <xdr:col>10</xdr:col>
      <xdr:colOff>304800</xdr:colOff>
      <xdr:row>12</xdr:row>
      <xdr:rowOff>95250</xdr:rowOff>
    </xdr:to>
    <xdr:sp>
      <xdr:nvSpPr>
        <xdr:cNvPr id="45" name="TextBox 84"/>
        <xdr:cNvSpPr txBox="1">
          <a:spLocks noChangeArrowheads="1"/>
        </xdr:cNvSpPr>
      </xdr:nvSpPr>
      <xdr:spPr>
        <a:xfrm>
          <a:off x="7477125" y="2076450"/>
          <a:ext cx="63817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128.6 LL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A1:W118"/>
  <sheetViews>
    <sheetView workbookViewId="0" topLeftCell="A1">
      <selection activeCell="B48" sqref="B48"/>
    </sheetView>
  </sheetViews>
  <sheetFormatPr defaultColWidth="11.421875" defaultRowHeight="12.75"/>
  <cols>
    <col min="1" max="1" width="11.421875" style="14" customWidth="1"/>
    <col min="2" max="2" width="16.28125" style="15" customWidth="1"/>
    <col min="3" max="3" width="12.421875" style="14" customWidth="1"/>
    <col min="4" max="4" width="13.57421875" style="14" customWidth="1"/>
    <col min="5" max="5" width="11.421875" style="14" customWidth="1"/>
    <col min="6" max="6" width="12.8515625" style="14" customWidth="1"/>
    <col min="7" max="7" width="10.8515625" style="14" customWidth="1"/>
    <col min="8" max="10" width="11.421875" style="14" customWidth="1"/>
    <col min="11" max="11" width="10.421875" style="14" customWidth="1"/>
    <col min="12" max="21" width="11.421875" style="14" customWidth="1"/>
    <col min="22" max="23" width="11.421875" style="1" customWidth="1"/>
    <col min="24" max="24" width="11.421875" style="14" customWidth="1"/>
    <col min="25" max="25" width="7.140625" style="14" customWidth="1"/>
    <col min="26" max="26" width="14.28125" style="14" customWidth="1"/>
    <col min="27" max="27" width="11.421875" style="14" customWidth="1"/>
    <col min="28" max="28" width="14.7109375" style="14" customWidth="1"/>
    <col min="29" max="16384" width="11.421875" style="14" customWidth="1"/>
  </cols>
  <sheetData>
    <row r="1" spans="2:23" s="3" customFormat="1" ht="12.75">
      <c r="B1" s="2"/>
      <c r="H1" s="3" t="s">
        <v>30</v>
      </c>
      <c r="J1" s="3" t="s">
        <v>31</v>
      </c>
      <c r="L1" s="3" t="s">
        <v>32</v>
      </c>
      <c r="N1" s="3" t="s">
        <v>33</v>
      </c>
      <c r="P1" s="3" t="s">
        <v>34</v>
      </c>
      <c r="R1" s="3" t="s">
        <v>35</v>
      </c>
      <c r="T1" s="3" t="s">
        <v>36</v>
      </c>
      <c r="V1" s="4"/>
      <c r="W1" s="4"/>
    </row>
    <row r="2" spans="2:23" s="3" customFormat="1" ht="12.75">
      <c r="B2" s="2"/>
      <c r="E2" s="3" t="s">
        <v>3</v>
      </c>
      <c r="V2" s="4"/>
      <c r="W2" s="4"/>
    </row>
    <row r="3" spans="2:23" s="3" customFormat="1" ht="12.75">
      <c r="B3" s="2"/>
      <c r="E3" s="3" t="s">
        <v>4</v>
      </c>
      <c r="H3" s="3" t="s">
        <v>5</v>
      </c>
      <c r="I3" s="3" t="s">
        <v>6</v>
      </c>
      <c r="J3" s="3" t="s">
        <v>5</v>
      </c>
      <c r="K3" s="3" t="s">
        <v>6</v>
      </c>
      <c r="L3" s="3" t="s">
        <v>5</v>
      </c>
      <c r="M3" s="3" t="s">
        <v>6</v>
      </c>
      <c r="N3" s="3" t="s">
        <v>5</v>
      </c>
      <c r="O3" s="3" t="s">
        <v>6</v>
      </c>
      <c r="P3" s="3" t="s">
        <v>5</v>
      </c>
      <c r="Q3" s="3" t="s">
        <v>6</v>
      </c>
      <c r="R3" s="3" t="s">
        <v>5</v>
      </c>
      <c r="S3" s="3" t="s">
        <v>6</v>
      </c>
      <c r="T3" s="3" t="s">
        <v>5</v>
      </c>
      <c r="U3" s="3" t="s">
        <v>6</v>
      </c>
      <c r="V3" s="4" t="s">
        <v>5</v>
      </c>
      <c r="W3" s="4" t="s">
        <v>6</v>
      </c>
    </row>
    <row r="4" spans="2:23" s="3" customFormat="1" ht="12.75">
      <c r="B4" s="2"/>
      <c r="E4" s="3">
        <v>1</v>
      </c>
      <c r="H4" s="3">
        <v>-8.96604E-11</v>
      </c>
      <c r="I4" s="3">
        <v>9.27348E-11</v>
      </c>
      <c r="J4" s="3">
        <v>-8.96604E-11</v>
      </c>
      <c r="K4" s="3" t="s">
        <v>23</v>
      </c>
      <c r="L4" s="3">
        <v>-8.96604E-11</v>
      </c>
      <c r="M4" s="3" t="s">
        <v>23</v>
      </c>
      <c r="N4" s="3">
        <v>-8.96604E-11</v>
      </c>
      <c r="O4" s="3">
        <v>9.27348E-11</v>
      </c>
      <c r="P4" s="3">
        <v>-8.96604E-11</v>
      </c>
      <c r="Q4" s="3">
        <v>9.27348E-11</v>
      </c>
      <c r="R4" s="3">
        <v>-8.96604E-11</v>
      </c>
      <c r="S4" s="3">
        <v>9.27348E-11</v>
      </c>
      <c r="T4" s="3">
        <v>-8.96604E-11</v>
      </c>
      <c r="U4" s="3">
        <v>9.27348E-11</v>
      </c>
      <c r="V4" s="3">
        <v>-8.96604E-11</v>
      </c>
      <c r="W4" s="3">
        <v>9.27348E-11</v>
      </c>
    </row>
    <row r="5" spans="2:23" s="3" customFormat="1" ht="12.75">
      <c r="B5" s="2"/>
      <c r="E5" s="3">
        <v>2</v>
      </c>
      <c r="H5" s="3">
        <v>0.000319438</v>
      </c>
      <c r="I5" s="3">
        <v>-2.7452E-10</v>
      </c>
      <c r="J5" s="3">
        <v>0.000319438</v>
      </c>
      <c r="K5" s="3" t="s">
        <v>24</v>
      </c>
      <c r="L5" s="3">
        <v>0.000319438</v>
      </c>
      <c r="M5" s="3" t="s">
        <v>24</v>
      </c>
      <c r="N5" s="3">
        <v>0.000319438</v>
      </c>
      <c r="O5" s="3">
        <v>-2.7452E-10</v>
      </c>
      <c r="P5" s="3">
        <v>0.000319438</v>
      </c>
      <c r="Q5" s="3">
        <v>-2.7452E-10</v>
      </c>
      <c r="R5" s="3">
        <v>0.000319438</v>
      </c>
      <c r="S5" s="3">
        <v>-2.7452E-10</v>
      </c>
      <c r="T5" s="3">
        <v>0.000319438</v>
      </c>
      <c r="U5" s="3">
        <v>-2.7452E-10</v>
      </c>
      <c r="V5" s="3">
        <v>0.000319438</v>
      </c>
      <c r="W5" s="3">
        <v>-2.7452E-10</v>
      </c>
    </row>
    <row r="6" spans="2:23" s="3" customFormat="1" ht="12.75">
      <c r="B6" s="2"/>
      <c r="E6" s="3">
        <v>3</v>
      </c>
      <c r="H6" s="3">
        <v>0.000879364</v>
      </c>
      <c r="I6" s="3">
        <v>0.000601288</v>
      </c>
      <c r="J6" s="3">
        <v>0.000879364</v>
      </c>
      <c r="K6" s="3">
        <v>0.000601288</v>
      </c>
      <c r="L6" s="3">
        <v>0.000879364</v>
      </c>
      <c r="M6" s="3">
        <v>0.000601288</v>
      </c>
      <c r="N6" s="3">
        <v>0.000879364</v>
      </c>
      <c r="O6" s="3">
        <v>0.000601288</v>
      </c>
      <c r="P6" s="3">
        <v>0.000879364</v>
      </c>
      <c r="Q6" s="3">
        <v>0.000601288</v>
      </c>
      <c r="R6" s="3">
        <v>0.000879364</v>
      </c>
      <c r="S6" s="3">
        <v>0.000601288</v>
      </c>
      <c r="T6" s="3">
        <v>0.000879364</v>
      </c>
      <c r="U6" s="3">
        <v>0.000601288</v>
      </c>
      <c r="V6" s="3">
        <v>0.000879364</v>
      </c>
      <c r="W6" s="3">
        <v>0.000601288</v>
      </c>
    </row>
    <row r="7" spans="2:23" s="3" customFormat="1" ht="12.75">
      <c r="B7" s="2"/>
      <c r="E7" s="3">
        <v>4</v>
      </c>
      <c r="H7" s="3">
        <v>9.24253E-05</v>
      </c>
      <c r="I7" s="3">
        <v>0.000325827</v>
      </c>
      <c r="J7" s="3">
        <v>9.24253E-05</v>
      </c>
      <c r="K7" s="3">
        <v>0.000325827</v>
      </c>
      <c r="L7" s="3">
        <v>9.24253E-05</v>
      </c>
      <c r="M7" s="3">
        <v>0.000325827</v>
      </c>
      <c r="N7" s="3">
        <v>9.24253E-05</v>
      </c>
      <c r="O7" s="3">
        <v>0.000325827</v>
      </c>
      <c r="P7" s="3">
        <v>9.24253E-05</v>
      </c>
      <c r="Q7" s="3">
        <v>0.000325827</v>
      </c>
      <c r="R7" s="3">
        <v>9.24253E-05</v>
      </c>
      <c r="S7" s="3">
        <v>0.000325827</v>
      </c>
      <c r="T7" s="3">
        <v>9.24253E-05</v>
      </c>
      <c r="U7" s="3">
        <v>0.000325827</v>
      </c>
      <c r="V7" s="3">
        <v>9.24253E-05</v>
      </c>
      <c r="W7" s="3">
        <v>0.000325827</v>
      </c>
    </row>
    <row r="8" spans="2:23" s="3" customFormat="1" ht="12.75">
      <c r="B8" s="2"/>
      <c r="E8" s="3">
        <v>5</v>
      </c>
      <c r="H8" s="3">
        <v>-3.91724E-05</v>
      </c>
      <c r="I8" s="3">
        <v>0.000161302</v>
      </c>
      <c r="J8" s="3">
        <v>-3.91724E-05</v>
      </c>
      <c r="K8" s="3">
        <v>0.000161302</v>
      </c>
      <c r="L8" s="3">
        <v>-3.91724E-05</v>
      </c>
      <c r="M8" s="3">
        <v>0.000161302</v>
      </c>
      <c r="N8" s="3">
        <v>-3.91724E-05</v>
      </c>
      <c r="O8" s="3">
        <v>0.000161302</v>
      </c>
      <c r="P8" s="3">
        <v>-3.91724E-05</v>
      </c>
      <c r="Q8" s="3">
        <v>0.000161302</v>
      </c>
      <c r="R8" s="3">
        <v>-3.91724E-05</v>
      </c>
      <c r="S8" s="3">
        <v>0.000161302</v>
      </c>
      <c r="T8" s="3">
        <v>-3.91724E-05</v>
      </c>
      <c r="U8" s="3">
        <v>0.000161302</v>
      </c>
      <c r="V8" s="3">
        <v>-3.91724E-05</v>
      </c>
      <c r="W8" s="3">
        <v>0.000161302</v>
      </c>
    </row>
    <row r="9" spans="2:23" s="3" customFormat="1" ht="12.75">
      <c r="B9" s="2"/>
      <c r="E9" s="3">
        <v>6</v>
      </c>
      <c r="H9" s="3">
        <v>3.92438</v>
      </c>
      <c r="I9" s="3">
        <v>-1.72103E-05</v>
      </c>
      <c r="J9" s="3">
        <v>3.92438</v>
      </c>
      <c r="K9" s="3">
        <v>-1.72103E-05</v>
      </c>
      <c r="L9" s="3">
        <v>3.92438</v>
      </c>
      <c r="M9" s="3">
        <v>-1.72103E-05</v>
      </c>
      <c r="N9" s="3">
        <v>3.92438</v>
      </c>
      <c r="O9" s="3">
        <v>-1.72103E-05</v>
      </c>
      <c r="P9" s="3">
        <v>3.92438</v>
      </c>
      <c r="Q9" s="3">
        <v>-1.72103E-05</v>
      </c>
      <c r="R9" s="3">
        <v>3.92438</v>
      </c>
      <c r="S9" s="3">
        <v>-1.72103E-05</v>
      </c>
      <c r="T9" s="3">
        <v>3.92438</v>
      </c>
      <c r="U9" s="3">
        <v>-1.72103E-05</v>
      </c>
      <c r="V9" s="3">
        <v>3.92438</v>
      </c>
      <c r="W9" s="3">
        <v>-1.72103E-05</v>
      </c>
    </row>
    <row r="10" spans="2:23" s="3" customFormat="1" ht="12.75">
      <c r="B10" s="2"/>
      <c r="E10" s="3">
        <v>7</v>
      </c>
      <c r="H10" s="3">
        <v>-2.33051E-05</v>
      </c>
      <c r="I10" s="3">
        <v>-3.89739E-05</v>
      </c>
      <c r="J10" s="3">
        <v>-2.33051E-05</v>
      </c>
      <c r="K10" s="3">
        <v>-3.89739E-05</v>
      </c>
      <c r="L10" s="3">
        <v>-2.33051E-05</v>
      </c>
      <c r="M10" s="3">
        <v>-3.89739E-05</v>
      </c>
      <c r="N10" s="3">
        <v>-2.33051E-05</v>
      </c>
      <c r="O10" s="3">
        <v>-3.89739E-05</v>
      </c>
      <c r="P10" s="3">
        <v>-2.33051E-05</v>
      </c>
      <c r="Q10" s="3">
        <v>-3.89739E-05</v>
      </c>
      <c r="R10" s="3">
        <v>-2.33051E-05</v>
      </c>
      <c r="S10" s="3">
        <v>-3.89739E-05</v>
      </c>
      <c r="T10" s="3">
        <v>-2.33051E-05</v>
      </c>
      <c r="U10" s="3">
        <v>-3.89739E-05</v>
      </c>
      <c r="V10" s="3">
        <v>-2.33051E-05</v>
      </c>
      <c r="W10" s="3">
        <v>-3.89739E-05</v>
      </c>
    </row>
    <row r="11" spans="2:23" s="3" customFormat="1" ht="12.75">
      <c r="B11" s="2"/>
      <c r="E11" s="3">
        <v>8</v>
      </c>
      <c r="H11" s="3">
        <v>4.70052E-06</v>
      </c>
      <c r="I11" s="3">
        <v>-2.96402E-06</v>
      </c>
      <c r="J11" s="3">
        <v>4.70052E-06</v>
      </c>
      <c r="K11" s="3">
        <v>-2.96402E-06</v>
      </c>
      <c r="L11" s="3">
        <v>4.70052E-06</v>
      </c>
      <c r="M11" s="3">
        <v>-2.96402E-06</v>
      </c>
      <c r="N11" s="3">
        <v>4.70052E-06</v>
      </c>
      <c r="O11" s="3">
        <v>-2.96402E-06</v>
      </c>
      <c r="P11" s="3">
        <v>4.70052E-06</v>
      </c>
      <c r="Q11" s="3">
        <v>-2.96402E-06</v>
      </c>
      <c r="R11" s="3">
        <v>4.70052E-06</v>
      </c>
      <c r="S11" s="3">
        <v>-2.96402E-06</v>
      </c>
      <c r="T11" s="3">
        <v>4.70052E-06</v>
      </c>
      <c r="U11" s="3">
        <v>-2.96402E-06</v>
      </c>
      <c r="V11" s="3">
        <v>4.70052E-06</v>
      </c>
      <c r="W11" s="3">
        <v>-2.96402E-06</v>
      </c>
    </row>
    <row r="12" spans="2:23" s="3" customFormat="1" ht="12.75">
      <c r="B12" s="2"/>
      <c r="E12" s="3">
        <v>9</v>
      </c>
      <c r="H12" s="3">
        <v>-3.68081E-06</v>
      </c>
      <c r="I12" s="3">
        <v>3.48646E-06</v>
      </c>
      <c r="J12" s="3">
        <v>-3.68081E-06</v>
      </c>
      <c r="K12" s="3">
        <v>3.48646E-06</v>
      </c>
      <c r="L12" s="3">
        <v>-3.68081E-06</v>
      </c>
      <c r="M12" s="3">
        <v>3.48646E-06</v>
      </c>
      <c r="N12" s="3">
        <v>-3.68081E-06</v>
      </c>
      <c r="O12" s="3">
        <v>3.48646E-06</v>
      </c>
      <c r="P12" s="3">
        <v>-3.68081E-06</v>
      </c>
      <c r="Q12" s="3">
        <v>3.48646E-06</v>
      </c>
      <c r="R12" s="3">
        <v>-3.68081E-06</v>
      </c>
      <c r="S12" s="3">
        <v>3.48646E-06</v>
      </c>
      <c r="T12" s="3">
        <v>-3.68081E-06</v>
      </c>
      <c r="U12" s="3">
        <v>3.48646E-06</v>
      </c>
      <c r="V12" s="3">
        <v>-3.68081E-06</v>
      </c>
      <c r="W12" s="3">
        <v>3.48646E-06</v>
      </c>
    </row>
    <row r="13" spans="2:23" s="3" customFormat="1" ht="12.75">
      <c r="B13" s="2"/>
      <c r="E13" s="3">
        <v>10</v>
      </c>
      <c r="H13" s="3">
        <v>-0.200959</v>
      </c>
      <c r="I13" s="3">
        <v>-5.06254E-06</v>
      </c>
      <c r="J13" s="3">
        <v>-0.200959</v>
      </c>
      <c r="K13" s="3">
        <v>-5.06254E-06</v>
      </c>
      <c r="L13" s="3">
        <v>-0.200959</v>
      </c>
      <c r="M13" s="3">
        <v>-5.06254E-06</v>
      </c>
      <c r="N13" s="3">
        <v>-0.200959</v>
      </c>
      <c r="O13" s="3">
        <v>-5.06254E-06</v>
      </c>
      <c r="P13" s="3">
        <v>-0.200959</v>
      </c>
      <c r="Q13" s="3">
        <v>-5.06254E-06</v>
      </c>
      <c r="R13" s="3">
        <v>-0.200959</v>
      </c>
      <c r="S13" s="3">
        <v>-5.06254E-06</v>
      </c>
      <c r="T13" s="3">
        <v>-0.200959</v>
      </c>
      <c r="U13" s="3">
        <v>-5.06254E-06</v>
      </c>
      <c r="V13" s="3">
        <v>-0.200959</v>
      </c>
      <c r="W13" s="3">
        <v>-5.06254E-06</v>
      </c>
    </row>
    <row r="14" spans="2:23" s="3" customFormat="1" ht="12.75">
      <c r="B14" s="2"/>
      <c r="E14" s="3">
        <v>11</v>
      </c>
      <c r="H14" s="3">
        <v>1.59338E-06</v>
      </c>
      <c r="I14" s="3">
        <v>1.18763E-06</v>
      </c>
      <c r="J14" s="3">
        <v>1.59338E-06</v>
      </c>
      <c r="K14" s="3">
        <v>1.18763E-06</v>
      </c>
      <c r="L14" s="3">
        <v>1.59338E-06</v>
      </c>
      <c r="M14" s="3">
        <v>1.18763E-06</v>
      </c>
      <c r="N14" s="3">
        <v>1.59338E-06</v>
      </c>
      <c r="O14" s="3">
        <v>1.18763E-06</v>
      </c>
      <c r="P14" s="3">
        <v>1.59338E-06</v>
      </c>
      <c r="Q14" s="3">
        <v>1.18763E-06</v>
      </c>
      <c r="R14" s="3">
        <v>1.59338E-06</v>
      </c>
      <c r="S14" s="3">
        <v>1.18763E-06</v>
      </c>
      <c r="T14" s="3">
        <v>1.59338E-06</v>
      </c>
      <c r="U14" s="3">
        <v>1.18763E-06</v>
      </c>
      <c r="V14" s="3">
        <v>1.59338E-06</v>
      </c>
      <c r="W14" s="3">
        <v>1.18763E-06</v>
      </c>
    </row>
    <row r="15" spans="2:23" s="3" customFormat="1" ht="12.75">
      <c r="B15" s="2"/>
      <c r="E15" s="3">
        <v>12</v>
      </c>
      <c r="H15" s="3">
        <v>2.14477E-08</v>
      </c>
      <c r="I15" s="3">
        <v>1.33651E-06</v>
      </c>
      <c r="J15" s="3">
        <v>2.14477E-08</v>
      </c>
      <c r="K15" s="3">
        <v>1.33651E-06</v>
      </c>
      <c r="L15" s="3">
        <v>2.14477E-08</v>
      </c>
      <c r="M15" s="3">
        <v>1.33651E-06</v>
      </c>
      <c r="N15" s="3">
        <v>2.14477E-08</v>
      </c>
      <c r="O15" s="3">
        <v>1.33651E-06</v>
      </c>
      <c r="P15" s="3">
        <v>2.14477E-08</v>
      </c>
      <c r="Q15" s="3">
        <v>1.33651E-06</v>
      </c>
      <c r="R15" s="3">
        <v>2.14477E-08</v>
      </c>
      <c r="S15" s="3">
        <v>1.33651E-06</v>
      </c>
      <c r="T15" s="3">
        <v>2.14477E-08</v>
      </c>
      <c r="U15" s="3">
        <v>1.33651E-06</v>
      </c>
      <c r="V15" s="3">
        <v>2.14477E-08</v>
      </c>
      <c r="W15" s="3">
        <v>1.33651E-06</v>
      </c>
    </row>
    <row r="16" spans="2:23" s="3" customFormat="1" ht="12.75">
      <c r="B16" s="2"/>
      <c r="E16" s="3">
        <v>13</v>
      </c>
      <c r="H16" s="3">
        <v>-6.04268E-07</v>
      </c>
      <c r="I16" s="3">
        <v>8.7592E-07</v>
      </c>
      <c r="J16" s="3">
        <v>-6.04268E-07</v>
      </c>
      <c r="K16" s="3">
        <v>8.7592E-07</v>
      </c>
      <c r="L16" s="3">
        <v>-6.04268E-07</v>
      </c>
      <c r="M16" s="3">
        <v>8.7592E-07</v>
      </c>
      <c r="N16" s="3">
        <v>-6.04268E-07</v>
      </c>
      <c r="O16" s="3">
        <v>8.7592E-07</v>
      </c>
      <c r="P16" s="3">
        <v>-6.04268E-07</v>
      </c>
      <c r="Q16" s="3">
        <v>8.7592E-07</v>
      </c>
      <c r="R16" s="3">
        <v>-6.04268E-07</v>
      </c>
      <c r="S16" s="3">
        <v>8.7592E-07</v>
      </c>
      <c r="T16" s="3">
        <v>-6.04268E-07</v>
      </c>
      <c r="U16" s="3">
        <v>8.7592E-07</v>
      </c>
      <c r="V16" s="3">
        <v>-6.04268E-07</v>
      </c>
      <c r="W16" s="3">
        <v>8.7592E-07</v>
      </c>
    </row>
    <row r="17" spans="2:23" s="3" customFormat="1" ht="12.75">
      <c r="B17" s="2"/>
      <c r="E17" s="3">
        <v>14</v>
      </c>
      <c r="H17" s="3">
        <v>-0.149992</v>
      </c>
      <c r="I17" s="3">
        <v>6.74043E-07</v>
      </c>
      <c r="J17" s="3">
        <v>-0.149992</v>
      </c>
      <c r="K17" s="3">
        <v>6.74043E-07</v>
      </c>
      <c r="L17" s="3">
        <v>-0.149992</v>
      </c>
      <c r="M17" s="3">
        <v>6.74043E-07</v>
      </c>
      <c r="N17" s="3">
        <v>-0.149992</v>
      </c>
      <c r="O17" s="3">
        <v>6.74043E-07</v>
      </c>
      <c r="P17" s="3">
        <v>-0.149992</v>
      </c>
      <c r="Q17" s="3">
        <v>6.74043E-07</v>
      </c>
      <c r="R17" s="3">
        <v>-0.149992</v>
      </c>
      <c r="S17" s="3">
        <v>6.74043E-07</v>
      </c>
      <c r="T17" s="3">
        <v>-0.149992</v>
      </c>
      <c r="U17" s="3">
        <v>6.74043E-07</v>
      </c>
      <c r="V17" s="3">
        <v>-0.149992</v>
      </c>
      <c r="W17" s="3">
        <v>6.74043E-07</v>
      </c>
    </row>
    <row r="18" spans="2:23" s="3" customFormat="1" ht="12.75">
      <c r="B18" s="2"/>
      <c r="E18" s="3">
        <v>15</v>
      </c>
      <c r="H18" s="3">
        <v>-2.04212E-08</v>
      </c>
      <c r="I18" s="3">
        <v>-4.6634E-07</v>
      </c>
      <c r="J18" s="3">
        <v>-2.04212E-08</v>
      </c>
      <c r="K18" s="3">
        <v>-4.6634E-07</v>
      </c>
      <c r="L18" s="3">
        <v>-2.04212E-08</v>
      </c>
      <c r="M18" s="3">
        <v>-4.6634E-07</v>
      </c>
      <c r="N18" s="3">
        <v>-2.04212E-08</v>
      </c>
      <c r="O18" s="3">
        <v>-4.6634E-07</v>
      </c>
      <c r="P18" s="3">
        <v>-2.04212E-08</v>
      </c>
      <c r="Q18" s="3">
        <v>-4.6634E-07</v>
      </c>
      <c r="R18" s="3">
        <v>-2.04212E-08</v>
      </c>
      <c r="S18" s="3">
        <v>-4.6634E-07</v>
      </c>
      <c r="T18" s="3">
        <v>-2.04212E-08</v>
      </c>
      <c r="U18" s="3">
        <v>-4.6634E-07</v>
      </c>
      <c r="V18" s="3">
        <v>-2.04212E-08</v>
      </c>
      <c r="W18" s="3">
        <v>-4.6634E-07</v>
      </c>
    </row>
    <row r="20" spans="2:23" s="3" customFormat="1" ht="12.75">
      <c r="B20" s="2"/>
      <c r="E20" s="3" t="s">
        <v>0</v>
      </c>
      <c r="H20" s="3" t="s">
        <v>1</v>
      </c>
      <c r="I20" s="3" t="s">
        <v>2</v>
      </c>
      <c r="J20" s="3" t="s">
        <v>1</v>
      </c>
      <c r="K20" s="3" t="s">
        <v>22</v>
      </c>
      <c r="L20" s="3" t="s">
        <v>1</v>
      </c>
      <c r="M20" s="3" t="s">
        <v>22</v>
      </c>
      <c r="N20" s="3" t="s">
        <v>1</v>
      </c>
      <c r="O20" s="3" t="s">
        <v>29</v>
      </c>
      <c r="P20" s="3" t="s">
        <v>1</v>
      </c>
      <c r="Q20" s="3" t="s">
        <v>1</v>
      </c>
      <c r="R20" s="3" t="s">
        <v>1</v>
      </c>
      <c r="S20" s="3" t="s">
        <v>1</v>
      </c>
      <c r="T20" s="3" t="s">
        <v>1</v>
      </c>
      <c r="U20" s="3" t="s">
        <v>1</v>
      </c>
      <c r="V20" s="4" t="s">
        <v>1</v>
      </c>
      <c r="W20" s="4" t="s">
        <v>1</v>
      </c>
    </row>
    <row r="21" spans="2:23" s="3" customFormat="1" ht="12.75">
      <c r="B21" s="2"/>
      <c r="E21" s="3" t="s">
        <v>7</v>
      </c>
      <c r="V21" s="4"/>
      <c r="W21" s="4"/>
    </row>
    <row r="22" spans="2:23" s="3" customFormat="1" ht="12.75">
      <c r="B22" s="2"/>
      <c r="E22" s="3" t="s">
        <v>4</v>
      </c>
      <c r="H22" s="3" t="s">
        <v>5</v>
      </c>
      <c r="I22" s="3" t="s">
        <v>6</v>
      </c>
      <c r="J22" s="3" t="s">
        <v>5</v>
      </c>
      <c r="K22" s="3" t="s">
        <v>6</v>
      </c>
      <c r="L22" s="3" t="s">
        <v>5</v>
      </c>
      <c r="M22" s="3" t="s">
        <v>6</v>
      </c>
      <c r="N22" s="3" t="s">
        <v>5</v>
      </c>
      <c r="O22" s="3" t="s">
        <v>6</v>
      </c>
      <c r="P22" s="3" t="s">
        <v>5</v>
      </c>
      <c r="Q22" s="3" t="s">
        <v>6</v>
      </c>
      <c r="R22" s="3" t="s">
        <v>5</v>
      </c>
      <c r="S22" s="3" t="s">
        <v>6</v>
      </c>
      <c r="T22" s="3" t="s">
        <v>5</v>
      </c>
      <c r="U22" s="3" t="s">
        <v>6</v>
      </c>
      <c r="V22" s="4" t="s">
        <v>5</v>
      </c>
      <c r="W22" s="4" t="s">
        <v>6</v>
      </c>
    </row>
    <row r="23" spans="2:23" s="3" customFormat="1" ht="12.75">
      <c r="B23" s="2"/>
      <c r="E23" s="3">
        <v>1</v>
      </c>
      <c r="H23" s="3">
        <v>-3.91218E-10</v>
      </c>
      <c r="I23" s="3">
        <v>-1.80545E-07</v>
      </c>
      <c r="J23" s="3">
        <v>1.80548E-07</v>
      </c>
      <c r="K23" s="3" t="s">
        <v>25</v>
      </c>
      <c r="L23" s="3">
        <v>2.114E-10</v>
      </c>
      <c r="M23" s="3" t="s">
        <v>27</v>
      </c>
      <c r="N23" s="3">
        <v>-1.80727E-07</v>
      </c>
      <c r="O23" s="3">
        <v>3.94193E-10</v>
      </c>
      <c r="P23" s="3">
        <v>-2.27757E-10</v>
      </c>
      <c r="Q23" s="3">
        <v>-1.38536E-07</v>
      </c>
      <c r="R23" s="3">
        <v>1.38539E-07</v>
      </c>
      <c r="S23" s="3">
        <v>-4.59163E-11</v>
      </c>
      <c r="T23" s="3">
        <v>4.89339E-11</v>
      </c>
      <c r="U23" s="3">
        <v>1.38721E-07</v>
      </c>
      <c r="V23" s="3">
        <v>-1.38718E-07</v>
      </c>
      <c r="W23" s="3">
        <v>2.31528E-10</v>
      </c>
    </row>
    <row r="24" spans="2:23" s="3" customFormat="1" ht="12.75">
      <c r="B24" s="2"/>
      <c r="E24" s="3">
        <v>2</v>
      </c>
      <c r="H24" s="3">
        <v>0.000319438</v>
      </c>
      <c r="I24" s="3">
        <v>-1.45093E-07</v>
      </c>
      <c r="J24" s="3">
        <v>0.000319438</v>
      </c>
      <c r="K24" s="3" t="s">
        <v>26</v>
      </c>
      <c r="L24" s="3">
        <v>0.000319438</v>
      </c>
      <c r="M24" s="3" t="s">
        <v>28</v>
      </c>
      <c r="N24" s="3">
        <v>0.000319438</v>
      </c>
      <c r="O24" s="3">
        <v>-1.45093E-07</v>
      </c>
      <c r="P24" s="3">
        <v>0.000319438</v>
      </c>
      <c r="Q24" s="3">
        <v>-7.24391E-08</v>
      </c>
      <c r="R24" s="3">
        <v>0.000319438</v>
      </c>
      <c r="S24" s="3">
        <v>-7.24392E-08</v>
      </c>
      <c r="T24" s="3">
        <v>0.000319438</v>
      </c>
      <c r="U24" s="3">
        <v>-7.24392E-08</v>
      </c>
      <c r="V24" s="3">
        <v>0.000319438</v>
      </c>
      <c r="W24" s="3">
        <v>-7.24392E-08</v>
      </c>
    </row>
    <row r="25" spans="2:23" s="3" customFormat="1" ht="12.75">
      <c r="B25" s="2"/>
      <c r="E25" s="3">
        <v>3</v>
      </c>
      <c r="H25" s="3">
        <v>-0.011403</v>
      </c>
      <c r="I25" s="3">
        <v>-2.89764</v>
      </c>
      <c r="J25" s="3">
        <v>-2.89736</v>
      </c>
      <c r="K25" s="3">
        <v>0.0128857</v>
      </c>
      <c r="L25" s="3">
        <v>0.0131617</v>
      </c>
      <c r="M25" s="3">
        <v>2.89884</v>
      </c>
      <c r="N25" s="3">
        <v>2.89911</v>
      </c>
      <c r="O25" s="3">
        <v>-0.0116923</v>
      </c>
      <c r="P25" s="3">
        <v>-0.00179958</v>
      </c>
      <c r="Q25" s="3">
        <v>-0.947348</v>
      </c>
      <c r="R25" s="3">
        <v>-0.947072</v>
      </c>
      <c r="S25" s="3">
        <v>0.00328323</v>
      </c>
      <c r="T25" s="3">
        <v>0.00356199</v>
      </c>
      <c r="U25" s="3">
        <v>0.948552</v>
      </c>
      <c r="V25" s="3">
        <v>0.948831</v>
      </c>
      <c r="W25" s="3">
        <v>-0.00207858</v>
      </c>
    </row>
    <row r="26" spans="2:23" s="3" customFormat="1" ht="12.75">
      <c r="B26" s="2"/>
      <c r="E26" s="3">
        <v>4</v>
      </c>
      <c r="H26" s="3">
        <v>-0.00917767</v>
      </c>
      <c r="I26" s="3">
        <v>-1.60206</v>
      </c>
      <c r="J26" s="3">
        <v>0.00937032</v>
      </c>
      <c r="K26" s="3">
        <v>1.60271</v>
      </c>
      <c r="L26" s="3">
        <v>-0.00917927</v>
      </c>
      <c r="M26" s="3">
        <v>-1.60206</v>
      </c>
      <c r="N26" s="3">
        <v>0.00937181</v>
      </c>
      <c r="O26" s="3">
        <v>1.60271</v>
      </c>
      <c r="P26" s="3">
        <v>-0.00127186</v>
      </c>
      <c r="Q26" s="3">
        <v>-0.352768</v>
      </c>
      <c r="R26" s="3">
        <v>0.00145785</v>
      </c>
      <c r="S26" s="3">
        <v>0.353421</v>
      </c>
      <c r="T26" s="3">
        <v>-0.00127293</v>
      </c>
      <c r="U26" s="3">
        <v>-0.352769</v>
      </c>
      <c r="V26" s="3">
        <v>0.00145766</v>
      </c>
      <c r="W26" s="3">
        <v>0.35342</v>
      </c>
    </row>
    <row r="27" spans="2:23" s="3" customFormat="1" ht="12.75">
      <c r="B27" s="2"/>
      <c r="E27" s="3">
        <v>5</v>
      </c>
      <c r="H27" s="3">
        <v>-0.00622924</v>
      </c>
      <c r="I27" s="3">
        <v>-0.791332</v>
      </c>
      <c r="J27" s="3">
        <v>0.791452</v>
      </c>
      <c r="K27" s="3">
        <v>-0.00603168</v>
      </c>
      <c r="L27" s="3">
        <v>0.00615134</v>
      </c>
      <c r="M27" s="3">
        <v>0.791655</v>
      </c>
      <c r="N27" s="3">
        <v>-0.791528</v>
      </c>
      <c r="O27" s="3">
        <v>0.00635333</v>
      </c>
      <c r="P27" s="3">
        <v>-0.000655436</v>
      </c>
      <c r="Q27" s="3">
        <v>-0.118861</v>
      </c>
      <c r="R27" s="3">
        <v>0.118984</v>
      </c>
      <c r="S27" s="3">
        <v>-0.000455118</v>
      </c>
      <c r="T27" s="3">
        <v>0.00057737</v>
      </c>
      <c r="U27" s="3">
        <v>0.119184</v>
      </c>
      <c r="V27" s="3">
        <v>-0.119061</v>
      </c>
      <c r="W27" s="3">
        <v>0.00077752</v>
      </c>
    </row>
    <row r="28" spans="2:23" s="3" customFormat="1" ht="12.75">
      <c r="B28" s="2"/>
      <c r="E28" s="3">
        <v>6</v>
      </c>
      <c r="H28" s="3">
        <v>3.9206</v>
      </c>
      <c r="I28" s="3">
        <v>-0.354214</v>
      </c>
      <c r="J28" s="3">
        <v>3.9206</v>
      </c>
      <c r="K28" s="3">
        <v>-0.354213</v>
      </c>
      <c r="L28" s="3">
        <v>3.9206</v>
      </c>
      <c r="M28" s="3">
        <v>-0.354213</v>
      </c>
      <c r="N28" s="3">
        <v>3.9206</v>
      </c>
      <c r="O28" s="3">
        <v>-0.354211</v>
      </c>
      <c r="P28" s="3">
        <v>3.92413</v>
      </c>
      <c r="Q28" s="3">
        <v>-0.0365762</v>
      </c>
      <c r="R28" s="3">
        <v>3.92413</v>
      </c>
      <c r="S28" s="3">
        <v>-0.0365764</v>
      </c>
      <c r="T28" s="3">
        <v>3.92413</v>
      </c>
      <c r="U28" s="3">
        <v>-0.0365764</v>
      </c>
      <c r="V28" s="3">
        <v>3.92413</v>
      </c>
      <c r="W28" s="3">
        <v>-0.0365761</v>
      </c>
    </row>
    <row r="29" spans="2:23" s="3" customFormat="1" ht="12.75">
      <c r="B29" s="2"/>
      <c r="E29" s="3">
        <v>7</v>
      </c>
      <c r="H29" s="3">
        <v>-0.00219096</v>
      </c>
      <c r="I29" s="3">
        <v>-0.14424</v>
      </c>
      <c r="J29" s="3">
        <v>-0.144224</v>
      </c>
      <c r="K29" s="3">
        <v>0.00213079</v>
      </c>
      <c r="L29" s="3">
        <v>0.00214534</v>
      </c>
      <c r="M29" s="3">
        <v>0.144162</v>
      </c>
      <c r="N29" s="3">
        <v>0.144176</v>
      </c>
      <c r="O29" s="3">
        <v>-0.00220722</v>
      </c>
      <c r="P29" s="3">
        <v>-0.00012212</v>
      </c>
      <c r="Q29" s="3">
        <v>-0.0102932</v>
      </c>
      <c r="R29" s="3">
        <v>-0.0102776</v>
      </c>
      <c r="S29" s="3">
        <v>5.98668E-05</v>
      </c>
      <c r="T29" s="3">
        <v>7.54898E-05</v>
      </c>
      <c r="U29" s="3">
        <v>0.0102154</v>
      </c>
      <c r="V29" s="3">
        <v>0.0102309</v>
      </c>
      <c r="W29" s="3">
        <v>-0.000137705</v>
      </c>
    </row>
    <row r="30" spans="2:23" s="3" customFormat="1" ht="12.75">
      <c r="B30" s="2"/>
      <c r="E30" s="3">
        <v>8</v>
      </c>
      <c r="H30" s="3">
        <v>-0.00117594</v>
      </c>
      <c r="I30" s="3">
        <v>-0.053453</v>
      </c>
      <c r="J30" s="3">
        <v>0.00118647</v>
      </c>
      <c r="K30" s="3">
        <v>0.0534462</v>
      </c>
      <c r="L30" s="3">
        <v>-0.00117641</v>
      </c>
      <c r="M30" s="3">
        <v>-0.0534521</v>
      </c>
      <c r="N30" s="3">
        <v>0.00118535</v>
      </c>
      <c r="O30" s="3">
        <v>0.0534457</v>
      </c>
      <c r="P30" s="3">
        <v>-3.16374E-05</v>
      </c>
      <c r="Q30" s="3">
        <v>-0.00263789</v>
      </c>
      <c r="R30" s="3">
        <v>4.10315E-05</v>
      </c>
      <c r="S30" s="3">
        <v>0.00263202</v>
      </c>
      <c r="T30" s="3">
        <v>-3.16177E-05</v>
      </c>
      <c r="U30" s="3">
        <v>-0.00263795</v>
      </c>
      <c r="V30" s="3">
        <v>4.09906E-05</v>
      </c>
      <c r="W30" s="3">
        <v>0.00263195</v>
      </c>
    </row>
    <row r="31" spans="2:23" s="3" customFormat="1" ht="12.75">
      <c r="B31" s="2"/>
      <c r="E31" s="3">
        <v>9</v>
      </c>
      <c r="H31" s="3">
        <v>-0.000624689</v>
      </c>
      <c r="I31" s="3">
        <v>-0.018155</v>
      </c>
      <c r="J31" s="3">
        <v>0.0181543</v>
      </c>
      <c r="K31" s="3">
        <v>-0.000618031</v>
      </c>
      <c r="L31" s="3">
        <v>0.000617433</v>
      </c>
      <c r="M31" s="3">
        <v>0.0181614</v>
      </c>
      <c r="N31" s="3">
        <v>-0.0181615</v>
      </c>
      <c r="O31" s="3">
        <v>0.000624315</v>
      </c>
      <c r="P31" s="3">
        <v>-1.65541E-05</v>
      </c>
      <c r="Q31" s="3">
        <v>-0.000630447</v>
      </c>
      <c r="R31" s="3">
        <v>0.000630277</v>
      </c>
      <c r="S31" s="3">
        <v>-9.38798E-06</v>
      </c>
      <c r="T31" s="3">
        <v>9.18397E-06</v>
      </c>
      <c r="U31" s="3">
        <v>0.000637445</v>
      </c>
      <c r="V31" s="3">
        <v>-0.000637612</v>
      </c>
      <c r="W31" s="3">
        <v>1.63418E-05</v>
      </c>
    </row>
    <row r="32" spans="2:23" s="3" customFormat="1" ht="12.75">
      <c r="B32" s="2"/>
      <c r="E32" s="3">
        <v>10</v>
      </c>
      <c r="H32" s="3">
        <v>-0.20128</v>
      </c>
      <c r="I32" s="3">
        <v>-0.00585594</v>
      </c>
      <c r="J32" s="3">
        <v>-0.20128</v>
      </c>
      <c r="K32" s="3">
        <v>-0.00585543</v>
      </c>
      <c r="L32" s="3">
        <v>-0.20128</v>
      </c>
      <c r="M32" s="3">
        <v>-0.00585557</v>
      </c>
      <c r="N32" s="3">
        <v>-0.201279</v>
      </c>
      <c r="O32" s="3">
        <v>-0.0058556</v>
      </c>
      <c r="P32" s="3">
        <v>-0.200964</v>
      </c>
      <c r="Q32" s="3">
        <v>-0.000160772</v>
      </c>
      <c r="R32" s="3">
        <v>-0.200964</v>
      </c>
      <c r="S32" s="3">
        <v>-0.000160782</v>
      </c>
      <c r="T32" s="3">
        <v>-0.200964</v>
      </c>
      <c r="U32" s="3">
        <v>-0.000160782</v>
      </c>
      <c r="V32" s="3">
        <v>-0.200964</v>
      </c>
      <c r="W32" s="3">
        <v>-0.000160772</v>
      </c>
    </row>
    <row r="33" spans="2:23" s="3" customFormat="1" ht="12.75">
      <c r="B33" s="2"/>
      <c r="E33" s="3">
        <v>11</v>
      </c>
      <c r="H33" s="3">
        <v>-0.000163346</v>
      </c>
      <c r="I33" s="3">
        <v>-0.00197166</v>
      </c>
      <c r="J33" s="3">
        <v>-0.00197094</v>
      </c>
      <c r="K33" s="3">
        <v>0.000166212</v>
      </c>
      <c r="L33" s="3">
        <v>0.000166592</v>
      </c>
      <c r="M33" s="3">
        <v>0.00197385</v>
      </c>
      <c r="N33" s="3">
        <v>0.00197435</v>
      </c>
      <c r="O33" s="3">
        <v>-0.000163698</v>
      </c>
      <c r="P33" s="3">
        <v>5.33693E-08</v>
      </c>
      <c r="Q33" s="3">
        <v>-4.59129E-05</v>
      </c>
      <c r="R33" s="3">
        <v>-4.55107E-05</v>
      </c>
      <c r="S33" s="3">
        <v>2.72804E-06</v>
      </c>
      <c r="T33" s="3">
        <v>3.13287E-06</v>
      </c>
      <c r="U33" s="3">
        <v>4.82915E-05</v>
      </c>
      <c r="V33" s="3">
        <v>4.8695E-05</v>
      </c>
      <c r="W33" s="3">
        <v>-3.50899E-07</v>
      </c>
    </row>
    <row r="34" spans="2:23" s="3" customFormat="1" ht="12.75">
      <c r="B34" s="2"/>
      <c r="E34" s="3">
        <v>12</v>
      </c>
      <c r="H34" s="3">
        <v>-8.61391E-05</v>
      </c>
      <c r="I34" s="3">
        <v>-0.000800223</v>
      </c>
      <c r="J34" s="3">
        <v>8.62453E-05</v>
      </c>
      <c r="K34" s="3">
        <v>0.000802649</v>
      </c>
      <c r="L34" s="3">
        <v>-8.61505E-05</v>
      </c>
      <c r="M34" s="3">
        <v>-0.000800125</v>
      </c>
      <c r="N34" s="3">
        <v>8.60821E-05</v>
      </c>
      <c r="O34" s="3">
        <v>0.000802883</v>
      </c>
      <c r="P34" s="3">
        <v>-5.16927E-07</v>
      </c>
      <c r="Q34" s="3">
        <v>-1.80765E-05</v>
      </c>
      <c r="R34" s="3">
        <v>5.60128E-07</v>
      </c>
      <c r="S34" s="3">
        <v>2.07509E-05</v>
      </c>
      <c r="T34" s="3">
        <v>-5.16829E-07</v>
      </c>
      <c r="U34" s="3">
        <v>-1.80778E-05</v>
      </c>
      <c r="V34" s="3">
        <v>5.59445E-07</v>
      </c>
      <c r="W34" s="3">
        <v>2.07501E-05</v>
      </c>
    </row>
    <row r="35" spans="2:23" s="3" customFormat="1" ht="12.75">
      <c r="B35" s="2"/>
      <c r="E35" s="3">
        <v>13</v>
      </c>
      <c r="H35" s="3">
        <v>-4.68159E-05</v>
      </c>
      <c r="I35" s="3">
        <v>-0.000398469</v>
      </c>
      <c r="J35" s="3">
        <v>0.000398591</v>
      </c>
      <c r="K35" s="3">
        <v>-4.53929E-05</v>
      </c>
      <c r="L35" s="3">
        <v>4.56192E-05</v>
      </c>
      <c r="M35" s="3">
        <v>0.000400188</v>
      </c>
      <c r="N35" s="3">
        <v>-0.000399962</v>
      </c>
      <c r="O35" s="3">
        <v>4.70152E-05</v>
      </c>
      <c r="P35" s="3">
        <v>-7.97397E-07</v>
      </c>
      <c r="Q35" s="3">
        <v>-8.43508E-06</v>
      </c>
      <c r="R35" s="3">
        <v>8.70718E-06</v>
      </c>
      <c r="S35" s="3">
        <v>6.82503E-07</v>
      </c>
      <c r="T35" s="3">
        <v>-4.10962E-07</v>
      </c>
      <c r="U35" s="3">
        <v>1.01874E-05</v>
      </c>
      <c r="V35" s="3">
        <v>-9.91567E-06</v>
      </c>
      <c r="W35" s="3">
        <v>1.06912E-06</v>
      </c>
    </row>
    <row r="36" spans="2:23" s="3" customFormat="1" ht="12.75">
      <c r="B36" s="2"/>
      <c r="E36" s="3">
        <v>14</v>
      </c>
      <c r="H36" s="3">
        <v>-0.150018</v>
      </c>
      <c r="I36" s="3">
        <v>-0.000216706</v>
      </c>
      <c r="J36" s="3">
        <v>-0.150018</v>
      </c>
      <c r="K36" s="3">
        <v>-0.000216617</v>
      </c>
      <c r="L36" s="3">
        <v>-0.150018</v>
      </c>
      <c r="M36" s="3">
        <v>-0.000216719</v>
      </c>
      <c r="N36" s="3">
        <v>-0.150018</v>
      </c>
      <c r="O36" s="3">
        <v>-0.00021672</v>
      </c>
      <c r="P36" s="3">
        <v>-0.149992</v>
      </c>
      <c r="Q36" s="3">
        <v>-3.70954E-06</v>
      </c>
      <c r="R36" s="3">
        <v>-0.149992</v>
      </c>
      <c r="S36" s="3">
        <v>-3.70964E-06</v>
      </c>
      <c r="T36" s="3">
        <v>-0.149992</v>
      </c>
      <c r="U36" s="3">
        <v>-3.70965E-06</v>
      </c>
      <c r="V36" s="3">
        <v>-0.149992</v>
      </c>
      <c r="W36" s="3">
        <v>-3.70972E-06</v>
      </c>
    </row>
    <row r="37" spans="2:23" s="3" customFormat="1" ht="12.75">
      <c r="B37" s="2"/>
      <c r="E37" s="3">
        <v>15</v>
      </c>
      <c r="H37" s="3">
        <v>-1.45617E-05</v>
      </c>
      <c r="I37" s="3">
        <v>-0.000124111</v>
      </c>
      <c r="J37" s="3">
        <v>-0.000123613</v>
      </c>
      <c r="K37" s="3">
        <v>1.40975E-05</v>
      </c>
      <c r="L37" s="3">
        <v>1.45155E-05</v>
      </c>
      <c r="M37" s="3">
        <v>0.000123186</v>
      </c>
      <c r="N37" s="3">
        <v>0.000123638</v>
      </c>
      <c r="O37" s="3">
        <v>-1.49716E-05</v>
      </c>
      <c r="P37" s="3">
        <v>-4.72185E-08</v>
      </c>
      <c r="Q37" s="3">
        <v>-2.35757E-06</v>
      </c>
      <c r="R37" s="3">
        <v>-1.91167E-06</v>
      </c>
      <c r="S37" s="3">
        <v>-4.39469E-07</v>
      </c>
      <c r="T37" s="3">
        <v>6.45537E-09</v>
      </c>
      <c r="U37" s="3">
        <v>1.42492E-06</v>
      </c>
      <c r="V37" s="3">
        <v>1.87087E-06</v>
      </c>
      <c r="W37" s="3">
        <v>-4.93203E-07</v>
      </c>
    </row>
    <row r="39" spans="2:23" s="3" customFormat="1" ht="12.75">
      <c r="B39" s="2"/>
      <c r="E39" s="3" t="s">
        <v>0</v>
      </c>
      <c r="H39" s="3" t="s">
        <v>1</v>
      </c>
      <c r="I39" s="3" t="s">
        <v>2</v>
      </c>
      <c r="J39" s="3" t="s">
        <v>1</v>
      </c>
      <c r="K39" s="3" t="s">
        <v>22</v>
      </c>
      <c r="L39" s="3" t="s">
        <v>1</v>
      </c>
      <c r="M39" s="3" t="s">
        <v>22</v>
      </c>
      <c r="N39" s="3" t="s">
        <v>1</v>
      </c>
      <c r="O39" s="3" t="s">
        <v>29</v>
      </c>
      <c r="P39" s="3" t="s">
        <v>1</v>
      </c>
      <c r="Q39" s="3" t="s">
        <v>1</v>
      </c>
      <c r="R39" s="3" t="s">
        <v>1</v>
      </c>
      <c r="S39" s="3" t="s">
        <v>1</v>
      </c>
      <c r="T39" s="3" t="s">
        <v>1</v>
      </c>
      <c r="U39" s="3" t="s">
        <v>1</v>
      </c>
      <c r="V39" s="4" t="s">
        <v>1</v>
      </c>
      <c r="W39" s="4" t="s">
        <v>1</v>
      </c>
    </row>
    <row r="40" spans="1:23" s="6" customFormat="1" ht="38.25">
      <c r="A40" s="5" t="s">
        <v>37</v>
      </c>
      <c r="B40" s="5" t="s">
        <v>50</v>
      </c>
      <c r="C40" s="5" t="s">
        <v>46</v>
      </c>
      <c r="D40" s="5" t="s">
        <v>47</v>
      </c>
      <c r="E40" s="5" t="s">
        <v>4</v>
      </c>
      <c r="F40" s="6" t="s">
        <v>48</v>
      </c>
      <c r="G40" s="6" t="s">
        <v>65</v>
      </c>
      <c r="H40" s="6" t="s">
        <v>5</v>
      </c>
      <c r="I40" s="6" t="s">
        <v>6</v>
      </c>
      <c r="J40" s="6" t="s">
        <v>5</v>
      </c>
      <c r="K40" s="6" t="s">
        <v>6</v>
      </c>
      <c r="L40" s="6" t="s">
        <v>5</v>
      </c>
      <c r="M40" s="6" t="s">
        <v>6</v>
      </c>
      <c r="N40" s="6" t="s">
        <v>5</v>
      </c>
      <c r="O40" s="6" t="s">
        <v>6</v>
      </c>
      <c r="P40" s="6" t="s">
        <v>5</v>
      </c>
      <c r="Q40" s="6" t="s">
        <v>6</v>
      </c>
      <c r="R40" s="6" t="s">
        <v>5</v>
      </c>
      <c r="S40" s="6" t="s">
        <v>6</v>
      </c>
      <c r="T40" s="6" t="s">
        <v>5</v>
      </c>
      <c r="U40" s="6" t="s">
        <v>6</v>
      </c>
      <c r="V40" s="7" t="s">
        <v>5</v>
      </c>
      <c r="W40" s="7" t="s">
        <v>6</v>
      </c>
    </row>
    <row r="41" spans="1:23" s="3" customFormat="1" ht="12.75">
      <c r="A41" s="2" t="s">
        <v>38</v>
      </c>
      <c r="B41" s="8">
        <f>'choix config'!H40</f>
        <v>12.300208844756739</v>
      </c>
      <c r="C41" s="2">
        <f aca="true" t="shared" si="0" ref="C41:C55">($B$41*H41+$B$42*J41+$B$43*L41+$B$44*N41+$B$45*P41+$B$46*R41+$B$47*T41+$B$48*V41)/100</f>
        <v>2.92725192207567E-09</v>
      </c>
      <c r="D41" s="2">
        <f aca="true" t="shared" si="1" ref="D41:D55">($B$41*I41+$B$42*K41+$B$43*M41+$B$44*O41+$B$45*Q41+$B$46*S41+$B$47*U41+$B$48*W41)/100</f>
        <v>-5.498679398499615E-08</v>
      </c>
      <c r="E41" s="9">
        <v>1</v>
      </c>
      <c r="F41" s="10" t="s">
        <v>49</v>
      </c>
      <c r="G41" s="10"/>
      <c r="H41" s="3">
        <v>-3.01558E-10</v>
      </c>
      <c r="I41" s="3">
        <v>-1.80638E-07</v>
      </c>
      <c r="J41" s="3">
        <v>1.80637E-07</v>
      </c>
      <c r="K41" s="3">
        <v>-3.00989E-10</v>
      </c>
      <c r="L41" s="3">
        <v>3.0106E-10</v>
      </c>
      <c r="M41" s="3">
        <v>1.80638E-07</v>
      </c>
      <c r="N41" s="3">
        <v>-1.80638E-07</v>
      </c>
      <c r="O41" s="3">
        <v>3.01458E-10</v>
      </c>
      <c r="P41" s="3">
        <v>-1.38097E-10</v>
      </c>
      <c r="Q41" s="3">
        <v>-1.38628E-07</v>
      </c>
      <c r="R41" s="3">
        <v>1.38629E-07</v>
      </c>
      <c r="S41" s="3">
        <v>-1.38651E-10</v>
      </c>
      <c r="T41" s="3">
        <v>1.38594E-10</v>
      </c>
      <c r="U41" s="3">
        <v>1.38628E-07</v>
      </c>
      <c r="V41" s="3">
        <v>-1.38628E-07</v>
      </c>
      <c r="W41" s="3">
        <v>1.38793E-10</v>
      </c>
    </row>
    <row r="42" spans="1:23" s="3" customFormat="1" ht="12.75">
      <c r="A42" s="2" t="s">
        <v>39</v>
      </c>
      <c r="B42" s="8">
        <f>'choix config'!H41</f>
        <v>-1.0666875213609615</v>
      </c>
      <c r="C42" s="2">
        <f t="shared" si="0"/>
        <v>-2.506093819092455E-11</v>
      </c>
      <c r="D42" s="2">
        <f t="shared" si="1"/>
        <v>-9.340877981235892E-09</v>
      </c>
      <c r="E42" s="9">
        <v>2</v>
      </c>
      <c r="F42" s="10" t="s">
        <v>64</v>
      </c>
      <c r="G42" s="10"/>
      <c r="H42" s="3">
        <v>-4.36608E-10</v>
      </c>
      <c r="I42" s="3">
        <v>-1.44819E-07</v>
      </c>
      <c r="J42" s="3">
        <v>-4.36608E-10</v>
      </c>
      <c r="K42" s="3">
        <v>-1.44819E-07</v>
      </c>
      <c r="L42" s="3">
        <v>-4.36608E-10</v>
      </c>
      <c r="M42" s="3">
        <v>-1.44819E-07</v>
      </c>
      <c r="N42" s="3">
        <v>-4.36608E-10</v>
      </c>
      <c r="O42" s="3">
        <v>-1.44819E-07</v>
      </c>
      <c r="P42" s="3">
        <v>-1.45544E-10</v>
      </c>
      <c r="Q42" s="3">
        <v>-7.21646E-08</v>
      </c>
      <c r="R42" s="3">
        <v>-1.45544E-10</v>
      </c>
      <c r="S42" s="3">
        <v>-7.21647E-08</v>
      </c>
      <c r="T42" s="3">
        <v>-1.45544E-10</v>
      </c>
      <c r="U42" s="3">
        <v>-7.21646E-08</v>
      </c>
      <c r="V42" s="3">
        <v>-1.45544E-10</v>
      </c>
      <c r="W42" s="3">
        <v>-7.21647E-08</v>
      </c>
    </row>
    <row r="43" spans="1:23" s="3" customFormat="1" ht="12.75">
      <c r="A43" s="2" t="s">
        <v>40</v>
      </c>
      <c r="B43" s="8">
        <f>'choix config'!H42</f>
        <v>-4.921370193923295</v>
      </c>
      <c r="C43" s="2">
        <f t="shared" si="0"/>
        <v>-0.038753336005193616</v>
      </c>
      <c r="D43" s="2">
        <f t="shared" si="1"/>
        <v>-0.6622337387069547</v>
      </c>
      <c r="E43" s="9">
        <v>3</v>
      </c>
      <c r="F43" s="3" t="s">
        <v>48</v>
      </c>
      <c r="H43" s="3">
        <v>-0.0122823</v>
      </c>
      <c r="I43" s="3">
        <v>-2.89824</v>
      </c>
      <c r="J43" s="3">
        <v>-2.89823</v>
      </c>
      <c r="K43" s="3">
        <v>0.0122844</v>
      </c>
      <c r="L43" s="3">
        <v>0.0122823</v>
      </c>
      <c r="M43" s="3">
        <v>2.89824</v>
      </c>
      <c r="N43" s="3">
        <v>2.89823</v>
      </c>
      <c r="O43" s="3">
        <v>-0.0122935</v>
      </c>
      <c r="P43" s="3">
        <v>-0.00267894</v>
      </c>
      <c r="Q43" s="3">
        <v>-0.94795</v>
      </c>
      <c r="R43" s="3">
        <v>-0.947951</v>
      </c>
      <c r="S43" s="3">
        <v>0.00268195</v>
      </c>
      <c r="T43" s="3">
        <v>0.00268262</v>
      </c>
      <c r="U43" s="3">
        <v>0.94795</v>
      </c>
      <c r="V43" s="3">
        <v>0.947951</v>
      </c>
      <c r="W43" s="3">
        <v>-0.00267987</v>
      </c>
    </row>
    <row r="44" spans="1:23" s="3" customFormat="1" ht="12.75">
      <c r="A44" s="2" t="s">
        <v>41</v>
      </c>
      <c r="B44" s="8">
        <f>'choix config'!H39</f>
        <v>-2.00727230213451</v>
      </c>
      <c r="C44" s="2">
        <f t="shared" si="0"/>
        <v>-0.0011117616325746918</v>
      </c>
      <c r="D44" s="2">
        <f t="shared" si="1"/>
        <v>-0.20440256244368907</v>
      </c>
      <c r="E44" s="9">
        <v>4</v>
      </c>
      <c r="F44" s="3" t="s">
        <v>48</v>
      </c>
      <c r="H44" s="3">
        <v>-0.0092701</v>
      </c>
      <c r="I44" s="3">
        <v>-1.60239</v>
      </c>
      <c r="J44" s="3">
        <v>0.00927789</v>
      </c>
      <c r="K44" s="3">
        <v>1.60239</v>
      </c>
      <c r="L44" s="3">
        <v>-0.00927169</v>
      </c>
      <c r="M44" s="3">
        <v>-1.60239</v>
      </c>
      <c r="N44" s="3">
        <v>0.00927939</v>
      </c>
      <c r="O44" s="3">
        <v>1.60238</v>
      </c>
      <c r="P44" s="3">
        <v>-0.00136429</v>
      </c>
      <c r="Q44" s="3">
        <v>-0.353094</v>
      </c>
      <c r="R44" s="3">
        <v>0.00136542</v>
      </c>
      <c r="S44" s="3">
        <v>0.353095</v>
      </c>
      <c r="T44" s="3">
        <v>-0.00136535</v>
      </c>
      <c r="U44" s="3">
        <v>-0.353095</v>
      </c>
      <c r="V44" s="3">
        <v>0.00136524</v>
      </c>
      <c r="W44" s="3">
        <v>0.353094</v>
      </c>
    </row>
    <row r="45" spans="1:23" s="3" customFormat="1" ht="12.75">
      <c r="A45" s="2" t="s">
        <v>42</v>
      </c>
      <c r="B45" s="8">
        <f>B41</f>
        <v>12.300208844756739</v>
      </c>
      <c r="C45" s="2">
        <f t="shared" si="0"/>
        <v>0.007391902318545158</v>
      </c>
      <c r="D45" s="2">
        <f t="shared" si="1"/>
        <v>-0.15686908542965572</v>
      </c>
      <c r="E45" s="9">
        <v>5</v>
      </c>
      <c r="F45" s="3" t="s">
        <v>48</v>
      </c>
      <c r="H45" s="3">
        <v>-0.00619007</v>
      </c>
      <c r="I45" s="3">
        <v>-0.791493</v>
      </c>
      <c r="J45" s="3">
        <v>0.791491</v>
      </c>
      <c r="K45" s="3">
        <v>-0.00619298</v>
      </c>
      <c r="L45" s="3">
        <v>0.00619051</v>
      </c>
      <c r="M45" s="3">
        <v>0.791493</v>
      </c>
      <c r="N45" s="3">
        <v>-0.791489</v>
      </c>
      <c r="O45" s="3">
        <v>0.00619203</v>
      </c>
      <c r="P45" s="3">
        <v>-0.000616264</v>
      </c>
      <c r="Q45" s="3">
        <v>-0.119022</v>
      </c>
      <c r="R45" s="3">
        <v>0.119023</v>
      </c>
      <c r="S45" s="3">
        <v>-0.000616421</v>
      </c>
      <c r="T45" s="3">
        <v>0.000616543</v>
      </c>
      <c r="U45" s="3">
        <v>0.119022</v>
      </c>
      <c r="V45" s="3">
        <v>-0.119022</v>
      </c>
      <c r="W45" s="3">
        <v>0.000616218</v>
      </c>
    </row>
    <row r="46" spans="1:23" s="3" customFormat="1" ht="12.75">
      <c r="A46" s="2" t="s">
        <v>43</v>
      </c>
      <c r="B46" s="8">
        <f>B42</f>
        <v>-1.0666875213609615</v>
      </c>
      <c r="C46" s="2">
        <f t="shared" si="0"/>
        <v>-0.0001738007116433108</v>
      </c>
      <c r="D46" s="2">
        <f t="shared" si="1"/>
        <v>-0.01682169310733107</v>
      </c>
      <c r="E46" s="9">
        <v>6</v>
      </c>
      <c r="F46" s="3" t="s">
        <v>48</v>
      </c>
      <c r="H46" s="3">
        <v>-0.00378499</v>
      </c>
      <c r="I46" s="3">
        <v>-0.354197</v>
      </c>
      <c r="J46" s="3">
        <v>-0.00378855</v>
      </c>
      <c r="K46" s="3">
        <v>-0.354195</v>
      </c>
      <c r="L46" s="3">
        <v>-0.00378632</v>
      </c>
      <c r="M46" s="3">
        <v>-0.354196</v>
      </c>
      <c r="N46" s="3">
        <v>-0.00378543</v>
      </c>
      <c r="O46" s="3">
        <v>-0.354194</v>
      </c>
      <c r="P46" s="3">
        <v>-0.000254914</v>
      </c>
      <c r="Q46" s="3">
        <v>-0.036559</v>
      </c>
      <c r="R46" s="3">
        <v>-0.000254914</v>
      </c>
      <c r="S46" s="3">
        <v>-0.0365592</v>
      </c>
      <c r="T46" s="3">
        <v>-0.000254914</v>
      </c>
      <c r="U46" s="3">
        <v>-0.0365592</v>
      </c>
      <c r="V46" s="3">
        <v>-0.000254914</v>
      </c>
      <c r="W46" s="3">
        <v>-0.0365589</v>
      </c>
    </row>
    <row r="47" spans="1:23" s="3" customFormat="1" ht="12.75">
      <c r="A47" s="2" t="s">
        <v>44</v>
      </c>
      <c r="B47" s="8">
        <f>B43</f>
        <v>-4.921370193923295</v>
      </c>
      <c r="C47" s="2">
        <f t="shared" si="0"/>
        <v>-0.00184312089412138</v>
      </c>
      <c r="D47" s="2">
        <f t="shared" si="1"/>
        <v>-0.02657832385828114</v>
      </c>
      <c r="E47" s="9">
        <v>7</v>
      </c>
      <c r="F47" s="3" t="s">
        <v>48</v>
      </c>
      <c r="H47" s="3">
        <v>-0.00216765</v>
      </c>
      <c r="I47" s="3">
        <v>-0.144201</v>
      </c>
      <c r="J47" s="3">
        <v>-0.1442</v>
      </c>
      <c r="K47" s="3">
        <v>0.00216976</v>
      </c>
      <c r="L47" s="3">
        <v>0.00216865</v>
      </c>
      <c r="M47" s="3">
        <v>0.144201</v>
      </c>
      <c r="N47" s="3">
        <v>0.144199</v>
      </c>
      <c r="O47" s="3">
        <v>-0.00216824</v>
      </c>
      <c r="P47" s="3">
        <v>-9.88154E-05</v>
      </c>
      <c r="Q47" s="3">
        <v>-0.0102542</v>
      </c>
      <c r="R47" s="3">
        <v>-0.0102543</v>
      </c>
      <c r="S47" s="3">
        <v>9.88407E-05</v>
      </c>
      <c r="T47" s="3">
        <v>9.87949E-05</v>
      </c>
      <c r="U47" s="3">
        <v>0.0102543</v>
      </c>
      <c r="V47" s="3">
        <v>0.0102542</v>
      </c>
      <c r="W47" s="3">
        <v>-9.87315E-05</v>
      </c>
    </row>
    <row r="48" spans="1:23" s="3" customFormat="1" ht="12.75">
      <c r="A48" s="2" t="s">
        <v>45</v>
      </c>
      <c r="B48" s="8">
        <f>B44</f>
        <v>-2.00727230213451</v>
      </c>
      <c r="C48" s="2">
        <f t="shared" si="0"/>
        <v>-0.00012719730273138885</v>
      </c>
      <c r="D48" s="2">
        <f t="shared" si="1"/>
        <v>-0.005862459130293151</v>
      </c>
      <c r="E48" s="9">
        <v>8</v>
      </c>
      <c r="F48" s="3" t="s">
        <v>48</v>
      </c>
      <c r="H48" s="3">
        <v>-0.00118064</v>
      </c>
      <c r="I48" s="3">
        <v>-0.0534501</v>
      </c>
      <c r="J48" s="3">
        <v>0.00118177</v>
      </c>
      <c r="K48" s="3">
        <v>0.0534492</v>
      </c>
      <c r="L48" s="3">
        <v>-0.00118111</v>
      </c>
      <c r="M48" s="3">
        <v>-0.0534492</v>
      </c>
      <c r="N48" s="3">
        <v>0.00118065</v>
      </c>
      <c r="O48" s="3">
        <v>0.0534487</v>
      </c>
      <c r="P48" s="3">
        <v>-3.63379E-05</v>
      </c>
      <c r="Q48" s="3">
        <v>-0.00263493</v>
      </c>
      <c r="R48" s="3">
        <v>3.6331E-05</v>
      </c>
      <c r="S48" s="3">
        <v>0.00263498</v>
      </c>
      <c r="T48" s="3">
        <v>-3.63183E-05</v>
      </c>
      <c r="U48" s="3">
        <v>-0.00263499</v>
      </c>
      <c r="V48" s="3">
        <v>3.62901E-05</v>
      </c>
      <c r="W48" s="3">
        <v>0.00263492</v>
      </c>
    </row>
    <row r="49" spans="2:23" s="3" customFormat="1" ht="12.75">
      <c r="B49" s="2"/>
      <c r="C49" s="2">
        <f t="shared" si="0"/>
        <v>6.758057302237995E-05</v>
      </c>
      <c r="D49" s="2">
        <f t="shared" si="1"/>
        <v>-0.00324227817997114</v>
      </c>
      <c r="E49" s="9">
        <v>9</v>
      </c>
      <c r="F49" s="3" t="s">
        <v>48</v>
      </c>
      <c r="H49" s="3">
        <v>-0.000621008</v>
      </c>
      <c r="I49" s="3">
        <v>-0.0181585</v>
      </c>
      <c r="J49" s="3">
        <v>0.018158</v>
      </c>
      <c r="K49" s="3">
        <v>-0.000621517</v>
      </c>
      <c r="L49" s="3">
        <v>0.000621114</v>
      </c>
      <c r="M49" s="3">
        <v>0.0181579</v>
      </c>
      <c r="N49" s="3">
        <v>-0.0181578</v>
      </c>
      <c r="O49" s="3">
        <v>0.000620828</v>
      </c>
      <c r="P49" s="3">
        <v>-1.28733E-05</v>
      </c>
      <c r="Q49" s="3">
        <v>-0.000633933</v>
      </c>
      <c r="R49" s="3">
        <v>0.000633958</v>
      </c>
      <c r="S49" s="3">
        <v>-1.28744E-05</v>
      </c>
      <c r="T49" s="3">
        <v>1.28648E-05</v>
      </c>
      <c r="U49" s="3">
        <v>0.000633958</v>
      </c>
      <c r="V49" s="3">
        <v>-0.000633931</v>
      </c>
      <c r="W49" s="3">
        <v>1.28553E-05</v>
      </c>
    </row>
    <row r="50" spans="2:23" s="3" customFormat="1" ht="12.75">
      <c r="B50" s="2"/>
      <c r="C50" s="2">
        <f t="shared" si="0"/>
        <v>-1.3976646921501906E-05</v>
      </c>
      <c r="D50" s="2">
        <f t="shared" si="1"/>
        <v>-0.0002586056851087423</v>
      </c>
      <c r="E50" s="9">
        <v>10</v>
      </c>
      <c r="F50" s="3" t="s">
        <v>48</v>
      </c>
      <c r="H50" s="3">
        <v>-0.00032035</v>
      </c>
      <c r="I50" s="3">
        <v>-0.00585087</v>
      </c>
      <c r="J50" s="3">
        <v>-0.000320586</v>
      </c>
      <c r="K50" s="3">
        <v>-0.00585036</v>
      </c>
      <c r="L50" s="3">
        <v>-0.000320475</v>
      </c>
      <c r="M50" s="3">
        <v>-0.0058505</v>
      </c>
      <c r="N50" s="3">
        <v>-0.000320225</v>
      </c>
      <c r="O50" s="3">
        <v>-0.00585054</v>
      </c>
      <c r="P50" s="3">
        <v>-4.46302E-06</v>
      </c>
      <c r="Q50" s="3">
        <v>-0.00015571</v>
      </c>
      <c r="R50" s="3">
        <v>-4.46302E-06</v>
      </c>
      <c r="S50" s="3">
        <v>-0.00015572</v>
      </c>
      <c r="T50" s="3">
        <v>-4.46302E-06</v>
      </c>
      <c r="U50" s="3">
        <v>-0.00015572</v>
      </c>
      <c r="V50" s="3">
        <v>-4.46302E-06</v>
      </c>
      <c r="W50" s="3">
        <v>-0.000155709</v>
      </c>
    </row>
    <row r="51" spans="2:23" s="3" customFormat="1" ht="12.75">
      <c r="B51" s="2"/>
      <c r="C51" s="2">
        <f t="shared" si="0"/>
        <v>-4.767425282574007E-05</v>
      </c>
      <c r="D51" s="2">
        <f t="shared" si="1"/>
        <v>-0.0003462943599445887</v>
      </c>
      <c r="E51" s="9">
        <v>11</v>
      </c>
      <c r="F51" s="3" t="s">
        <v>48</v>
      </c>
      <c r="H51" s="3">
        <v>-0.00016494</v>
      </c>
      <c r="I51" s="3">
        <v>-0.00197285</v>
      </c>
      <c r="J51" s="3">
        <v>-0.00197253</v>
      </c>
      <c r="K51" s="3">
        <v>0.000165025</v>
      </c>
      <c r="L51" s="3">
        <v>0.000164998</v>
      </c>
      <c r="M51" s="3">
        <v>0.00197266</v>
      </c>
      <c r="N51" s="3">
        <v>0.00197276</v>
      </c>
      <c r="O51" s="3">
        <v>-0.000164885</v>
      </c>
      <c r="P51" s="3">
        <v>-1.54001E-06</v>
      </c>
      <c r="Q51" s="3">
        <v>-4.71006E-05</v>
      </c>
      <c r="R51" s="3">
        <v>-4.71041E-05</v>
      </c>
      <c r="S51" s="3">
        <v>1.54041E-06</v>
      </c>
      <c r="T51" s="3">
        <v>1.53949E-06</v>
      </c>
      <c r="U51" s="3">
        <v>4.71039E-05</v>
      </c>
      <c r="V51" s="3">
        <v>4.71016E-05</v>
      </c>
      <c r="W51" s="3">
        <v>-1.53853E-06</v>
      </c>
    </row>
    <row r="52" spans="2:23" s="3" customFormat="1" ht="12.75">
      <c r="B52" s="2"/>
      <c r="C52" s="2">
        <f t="shared" si="0"/>
        <v>-9.060576529606014E-06</v>
      </c>
      <c r="D52" s="2">
        <f t="shared" si="1"/>
        <v>-8.581643896932718E-05</v>
      </c>
      <c r="E52" s="9">
        <v>12</v>
      </c>
      <c r="F52" s="3" t="s">
        <v>48</v>
      </c>
      <c r="H52" s="3">
        <v>-8.61606E-05</v>
      </c>
      <c r="I52" s="3">
        <v>-0.000801559</v>
      </c>
      <c r="J52" s="3">
        <v>8.62239E-05</v>
      </c>
      <c r="K52" s="3">
        <v>0.000801312</v>
      </c>
      <c r="L52" s="3">
        <v>-8.6172E-05</v>
      </c>
      <c r="M52" s="3">
        <v>-0.000801461</v>
      </c>
      <c r="N52" s="3">
        <v>8.60606E-05</v>
      </c>
      <c r="O52" s="3">
        <v>0.000801546</v>
      </c>
      <c r="P52" s="3">
        <v>-5.38375E-07</v>
      </c>
      <c r="Q52" s="3">
        <v>-1.9413E-05</v>
      </c>
      <c r="R52" s="3">
        <v>5.3868E-07</v>
      </c>
      <c r="S52" s="3">
        <v>1.94144E-05</v>
      </c>
      <c r="T52" s="3">
        <v>-5.38277E-07</v>
      </c>
      <c r="U52" s="3">
        <v>-1.94143E-05</v>
      </c>
      <c r="V52" s="3">
        <v>5.37997E-07</v>
      </c>
      <c r="W52" s="3">
        <v>1.94136E-05</v>
      </c>
    </row>
    <row r="53" spans="2:23" s="3" customFormat="1" ht="12.75">
      <c r="B53" s="2"/>
      <c r="C53" s="2">
        <f t="shared" si="0"/>
        <v>-4.146611755779175E-06</v>
      </c>
      <c r="D53" s="2">
        <f t="shared" si="1"/>
        <v>-7.080982700984046E-05</v>
      </c>
      <c r="E53" s="9">
        <v>13</v>
      </c>
      <c r="F53" s="3" t="s">
        <v>48</v>
      </c>
      <c r="H53" s="3">
        <v>-4.62116E-05</v>
      </c>
      <c r="I53" s="3">
        <v>-0.000399345</v>
      </c>
      <c r="J53" s="3">
        <v>0.000399196</v>
      </c>
      <c r="K53" s="3">
        <v>-4.62688E-05</v>
      </c>
      <c r="L53" s="3">
        <v>4.62235E-05</v>
      </c>
      <c r="M53" s="3">
        <v>0.000399312</v>
      </c>
      <c r="N53" s="3">
        <v>-0.000399358</v>
      </c>
      <c r="O53" s="3">
        <v>4.61393E-05</v>
      </c>
      <c r="P53" s="3">
        <v>-1.93129E-07</v>
      </c>
      <c r="Q53" s="3">
        <v>-9.311E-06</v>
      </c>
      <c r="R53" s="3">
        <v>9.31145E-06</v>
      </c>
      <c r="S53" s="3">
        <v>-1.93416E-07</v>
      </c>
      <c r="T53" s="3">
        <v>1.93306E-07</v>
      </c>
      <c r="U53" s="3">
        <v>9.31145E-06</v>
      </c>
      <c r="V53" s="3">
        <v>-9.3114E-06</v>
      </c>
      <c r="W53" s="3">
        <v>1.93205E-07</v>
      </c>
    </row>
    <row r="54" spans="2:23" s="3" customFormat="1" ht="12.75">
      <c r="B54" s="2"/>
      <c r="C54" s="2">
        <f t="shared" si="0"/>
        <v>-1.1043058821791196E-06</v>
      </c>
      <c r="D54" s="2">
        <f t="shared" si="1"/>
        <v>-9.54667186452833E-06</v>
      </c>
      <c r="E54" s="9">
        <v>14</v>
      </c>
      <c r="F54" s="3" t="s">
        <v>48</v>
      </c>
      <c r="H54" s="3">
        <v>-2.55673E-05</v>
      </c>
      <c r="I54" s="3">
        <v>-0.00021738</v>
      </c>
      <c r="J54" s="3">
        <v>-2.5609E-05</v>
      </c>
      <c r="K54" s="3">
        <v>-0.000217291</v>
      </c>
      <c r="L54" s="3">
        <v>-2.55673E-05</v>
      </c>
      <c r="M54" s="3">
        <v>-0.000217393</v>
      </c>
      <c r="N54" s="3">
        <v>-2.55117E-05</v>
      </c>
      <c r="O54" s="3">
        <v>-0.000217394</v>
      </c>
      <c r="P54" s="3">
        <v>-6.95342E-08</v>
      </c>
      <c r="Q54" s="3">
        <v>-4.38358E-06</v>
      </c>
      <c r="R54" s="3">
        <v>-6.95342E-08</v>
      </c>
      <c r="S54" s="3">
        <v>-4.38368E-06</v>
      </c>
      <c r="T54" s="3">
        <v>-6.95342E-08</v>
      </c>
      <c r="U54" s="3">
        <v>-4.38369E-06</v>
      </c>
      <c r="V54" s="3">
        <v>-6.95342E-08</v>
      </c>
      <c r="W54" s="3">
        <v>-4.38376E-06</v>
      </c>
    </row>
    <row r="55" spans="2:23" s="3" customFormat="1" ht="12.75">
      <c r="B55" s="2"/>
      <c r="C55" s="2">
        <f t="shared" si="0"/>
        <v>-3.690216566878778E-06</v>
      </c>
      <c r="D55" s="2">
        <f t="shared" si="1"/>
        <v>-2.148365301923722E-05</v>
      </c>
      <c r="E55" s="9">
        <v>15</v>
      </c>
      <c r="F55" s="3" t="s">
        <v>48</v>
      </c>
      <c r="H55" s="3">
        <v>-1.45413E-05</v>
      </c>
      <c r="I55" s="3">
        <v>-0.000123645</v>
      </c>
      <c r="J55" s="3">
        <v>-0.000123592</v>
      </c>
      <c r="K55" s="3">
        <v>1.45638E-05</v>
      </c>
      <c r="L55" s="3">
        <v>1.45359E-05</v>
      </c>
      <c r="M55" s="3">
        <v>0.000123653</v>
      </c>
      <c r="N55" s="3">
        <v>0.000123659</v>
      </c>
      <c r="O55" s="3">
        <v>-1.45053E-05</v>
      </c>
      <c r="P55" s="3">
        <v>-2.67973E-08</v>
      </c>
      <c r="Q55" s="3">
        <v>-1.89123E-06</v>
      </c>
      <c r="R55" s="3">
        <v>-1.89125E-06</v>
      </c>
      <c r="S55" s="3">
        <v>2.68704E-08</v>
      </c>
      <c r="T55" s="3">
        <v>2.68766E-08</v>
      </c>
      <c r="U55" s="3">
        <v>1.89126E-06</v>
      </c>
      <c r="V55" s="3">
        <v>1.89129E-06</v>
      </c>
      <c r="W55" s="3">
        <v>-2.68638E-08</v>
      </c>
    </row>
    <row r="56" spans="2:23" s="3" customFormat="1" ht="12.75">
      <c r="B56" s="2"/>
      <c r="V56" s="4"/>
      <c r="W56" s="4"/>
    </row>
    <row r="57" spans="2:23" s="3" customFormat="1" ht="12.75">
      <c r="B57" s="2"/>
      <c r="E57" s="3" t="s">
        <v>0</v>
      </c>
      <c r="H57" s="3" t="s">
        <v>1</v>
      </c>
      <c r="I57" s="3" t="s">
        <v>2</v>
      </c>
      <c r="J57" s="3" t="s">
        <v>1</v>
      </c>
      <c r="K57" s="3" t="s">
        <v>22</v>
      </c>
      <c r="L57" s="3" t="s">
        <v>1</v>
      </c>
      <c r="M57" s="3" t="s">
        <v>22</v>
      </c>
      <c r="N57" s="3" t="s">
        <v>1</v>
      </c>
      <c r="O57" s="3" t="s">
        <v>29</v>
      </c>
      <c r="P57" s="3" t="s">
        <v>1</v>
      </c>
      <c r="Q57" s="3" t="s">
        <v>1</v>
      </c>
      <c r="R57" s="3" t="s">
        <v>1</v>
      </c>
      <c r="S57" s="3" t="s">
        <v>1</v>
      </c>
      <c r="T57" s="3" t="s">
        <v>1</v>
      </c>
      <c r="U57" s="3" t="s">
        <v>1</v>
      </c>
      <c r="V57" s="4" t="s">
        <v>1</v>
      </c>
      <c r="W57" s="4" t="s">
        <v>1</v>
      </c>
    </row>
    <row r="58" spans="2:23" s="3" customFormat="1" ht="12.75">
      <c r="B58" s="2"/>
      <c r="E58" s="3" t="s">
        <v>8</v>
      </c>
      <c r="V58" s="4"/>
      <c r="W58" s="4"/>
    </row>
    <row r="59" spans="2:23" s="3" customFormat="1" ht="12.75">
      <c r="B59" s="2"/>
      <c r="E59" s="3" t="s">
        <v>4</v>
      </c>
      <c r="H59" s="3" t="s">
        <v>9</v>
      </c>
      <c r="I59" s="3" t="s">
        <v>6</v>
      </c>
      <c r="J59" s="3" t="s">
        <v>9</v>
      </c>
      <c r="K59" s="3" t="s">
        <v>6</v>
      </c>
      <c r="L59" s="3" t="s">
        <v>9</v>
      </c>
      <c r="M59" s="3" t="s">
        <v>6</v>
      </c>
      <c r="N59" s="3" t="s">
        <v>9</v>
      </c>
      <c r="O59" s="3" t="s">
        <v>6</v>
      </c>
      <c r="P59" s="3" t="s">
        <v>9</v>
      </c>
      <c r="Q59" s="3" t="s">
        <v>6</v>
      </c>
      <c r="R59" s="3" t="s">
        <v>9</v>
      </c>
      <c r="S59" s="3" t="s">
        <v>6</v>
      </c>
      <c r="T59" s="3" t="s">
        <v>9</v>
      </c>
      <c r="U59" s="3" t="s">
        <v>6</v>
      </c>
      <c r="V59" s="4" t="s">
        <v>9</v>
      </c>
      <c r="W59" s="4" t="s">
        <v>6</v>
      </c>
    </row>
    <row r="60" spans="2:23" s="3" customFormat="1" ht="12.75">
      <c r="B60" s="2"/>
      <c r="E60" s="3">
        <v>1</v>
      </c>
      <c r="H60" s="3">
        <v>-3.91218E-10</v>
      </c>
      <c r="I60" s="3">
        <v>-1.80545E-07</v>
      </c>
      <c r="J60" s="3">
        <v>1.80548E-07</v>
      </c>
      <c r="K60" s="3" t="s">
        <v>25</v>
      </c>
      <c r="L60" s="3">
        <v>2.114E-10</v>
      </c>
      <c r="M60" s="3" t="s">
        <v>27</v>
      </c>
      <c r="N60" s="3">
        <v>-1.80727E-07</v>
      </c>
      <c r="O60" s="3">
        <v>3.94193E-10</v>
      </c>
      <c r="P60" s="3">
        <v>-2.27757E-10</v>
      </c>
      <c r="Q60" s="3">
        <v>-1.38536E-07</v>
      </c>
      <c r="R60" s="3">
        <v>1.38539E-07</v>
      </c>
      <c r="S60" s="3">
        <v>-4.59163E-11</v>
      </c>
      <c r="T60" s="3">
        <v>4.89339E-11</v>
      </c>
      <c r="U60" s="3">
        <v>1.38721E-07</v>
      </c>
      <c r="V60" s="3">
        <v>-1.38718E-07</v>
      </c>
      <c r="W60" s="3">
        <v>2.31528E-10</v>
      </c>
    </row>
    <row r="61" spans="2:23" s="3" customFormat="1" ht="12.75">
      <c r="B61" s="2"/>
      <c r="E61" s="3">
        <v>2</v>
      </c>
      <c r="H61" s="3">
        <v>0.000319438</v>
      </c>
      <c r="I61" s="3">
        <v>-1.45093E-07</v>
      </c>
      <c r="J61" s="3">
        <v>0.000319438</v>
      </c>
      <c r="K61" s="3" t="s">
        <v>26</v>
      </c>
      <c r="L61" s="3">
        <v>0.000319438</v>
      </c>
      <c r="M61" s="3" t="s">
        <v>28</v>
      </c>
      <c r="N61" s="3">
        <v>0.000319438</v>
      </c>
      <c r="O61" s="3">
        <v>-1.45093E-07</v>
      </c>
      <c r="P61" s="3">
        <v>0.000319438</v>
      </c>
      <c r="Q61" s="3">
        <v>-7.24391E-08</v>
      </c>
      <c r="R61" s="3">
        <v>0.000319438</v>
      </c>
      <c r="S61" s="3">
        <v>-7.24392E-08</v>
      </c>
      <c r="T61" s="3">
        <v>0.000319438</v>
      </c>
      <c r="U61" s="3">
        <v>-7.24392E-08</v>
      </c>
      <c r="V61" s="3">
        <v>0.000319438</v>
      </c>
      <c r="W61" s="3">
        <v>-7.24392E-08</v>
      </c>
    </row>
    <row r="62" spans="2:23" s="3" customFormat="1" ht="12.75">
      <c r="B62" s="2"/>
      <c r="E62" s="3">
        <v>3</v>
      </c>
      <c r="H62" s="3">
        <v>-0.011403</v>
      </c>
      <c r="I62" s="3">
        <v>-2.89764</v>
      </c>
      <c r="J62" s="3">
        <v>-2.89736</v>
      </c>
      <c r="K62" s="3">
        <v>0.0128857</v>
      </c>
      <c r="L62" s="3">
        <v>0.0131617</v>
      </c>
      <c r="M62" s="3">
        <v>2.89884</v>
      </c>
      <c r="N62" s="3">
        <v>2.89911</v>
      </c>
      <c r="O62" s="3">
        <v>-0.0116923</v>
      </c>
      <c r="P62" s="3">
        <v>-0.00179958</v>
      </c>
      <c r="Q62" s="3">
        <v>-0.947348</v>
      </c>
      <c r="R62" s="3">
        <v>-0.947072</v>
      </c>
      <c r="S62" s="3">
        <v>0.00328323</v>
      </c>
      <c r="T62" s="3">
        <v>0.00356199</v>
      </c>
      <c r="U62" s="3">
        <v>0.948552</v>
      </c>
      <c r="V62" s="3">
        <v>0.948831</v>
      </c>
      <c r="W62" s="3">
        <v>-0.00207858</v>
      </c>
    </row>
    <row r="63" spans="2:23" s="3" customFormat="1" ht="12.75">
      <c r="B63" s="2"/>
      <c r="E63" s="3">
        <v>4</v>
      </c>
      <c r="H63" s="3">
        <v>-0.00917767</v>
      </c>
      <c r="I63" s="3">
        <v>-1.60206</v>
      </c>
      <c r="J63" s="3">
        <v>0.00937032</v>
      </c>
      <c r="K63" s="3">
        <v>1.60271</v>
      </c>
      <c r="L63" s="3">
        <v>-0.00917927</v>
      </c>
      <c r="M63" s="3">
        <v>-1.60206</v>
      </c>
      <c r="N63" s="3">
        <v>0.00937181</v>
      </c>
      <c r="O63" s="3">
        <v>1.60271</v>
      </c>
      <c r="P63" s="3">
        <v>-0.00127186</v>
      </c>
      <c r="Q63" s="3">
        <v>-0.352768</v>
      </c>
      <c r="R63" s="3">
        <v>0.00145785</v>
      </c>
      <c r="S63" s="3">
        <v>0.353421</v>
      </c>
      <c r="T63" s="3">
        <v>-0.00127293</v>
      </c>
      <c r="U63" s="3">
        <v>-0.352769</v>
      </c>
      <c r="V63" s="3">
        <v>0.00145766</v>
      </c>
      <c r="W63" s="3">
        <v>0.35342</v>
      </c>
    </row>
    <row r="64" spans="2:23" s="3" customFormat="1" ht="12.75">
      <c r="B64" s="2"/>
      <c r="E64" s="3">
        <v>5</v>
      </c>
      <c r="H64" s="3">
        <v>-0.00622924</v>
      </c>
      <c r="I64" s="3">
        <v>-0.791332</v>
      </c>
      <c r="J64" s="3">
        <v>0.791452</v>
      </c>
      <c r="K64" s="3">
        <v>-0.00603168</v>
      </c>
      <c r="L64" s="3">
        <v>0.00615134</v>
      </c>
      <c r="M64" s="3">
        <v>0.791655</v>
      </c>
      <c r="N64" s="3">
        <v>-0.791528</v>
      </c>
      <c r="O64" s="3">
        <v>0.00635333</v>
      </c>
      <c r="P64" s="3">
        <v>-0.000655436</v>
      </c>
      <c r="Q64" s="3">
        <v>-0.118861</v>
      </c>
      <c r="R64" s="3">
        <v>0.118984</v>
      </c>
      <c r="S64" s="3">
        <v>-0.000455118</v>
      </c>
      <c r="T64" s="3">
        <v>0.00057737</v>
      </c>
      <c r="U64" s="3">
        <v>0.119184</v>
      </c>
      <c r="V64" s="3">
        <v>-0.119061</v>
      </c>
      <c r="W64" s="3">
        <v>0.00077752</v>
      </c>
    </row>
    <row r="65" spans="2:23" s="3" customFormat="1" ht="12.75">
      <c r="B65" s="2"/>
      <c r="E65" s="3">
        <v>6</v>
      </c>
      <c r="H65" s="3">
        <v>3.9206</v>
      </c>
      <c r="I65" s="3">
        <v>-0.354214</v>
      </c>
      <c r="J65" s="3">
        <v>3.9206</v>
      </c>
      <c r="K65" s="3">
        <v>-0.354213</v>
      </c>
      <c r="L65" s="3">
        <v>3.9206</v>
      </c>
      <c r="M65" s="3">
        <v>-0.354213</v>
      </c>
      <c r="N65" s="3">
        <v>3.9206</v>
      </c>
      <c r="O65" s="3">
        <v>-0.354211</v>
      </c>
      <c r="P65" s="3">
        <v>3.92413</v>
      </c>
      <c r="Q65" s="3">
        <v>-0.0365762</v>
      </c>
      <c r="R65" s="3">
        <v>3.92413</v>
      </c>
      <c r="S65" s="3">
        <v>-0.0365764</v>
      </c>
      <c r="T65" s="3">
        <v>3.92413</v>
      </c>
      <c r="U65" s="3">
        <v>-0.0365764</v>
      </c>
      <c r="V65" s="3">
        <v>3.92413</v>
      </c>
      <c r="W65" s="3">
        <v>-0.0365761</v>
      </c>
    </row>
    <row r="66" spans="2:23" s="3" customFormat="1" ht="12.75">
      <c r="B66" s="2"/>
      <c r="E66" s="3">
        <v>7</v>
      </c>
      <c r="H66" s="3">
        <v>-0.00219096</v>
      </c>
      <c r="I66" s="3">
        <v>-0.14424</v>
      </c>
      <c r="J66" s="3">
        <v>-0.144224</v>
      </c>
      <c r="K66" s="3">
        <v>0.00213079</v>
      </c>
      <c r="L66" s="3">
        <v>0.00214534</v>
      </c>
      <c r="M66" s="3">
        <v>0.144162</v>
      </c>
      <c r="N66" s="3">
        <v>0.144176</v>
      </c>
      <c r="O66" s="3">
        <v>-0.00220722</v>
      </c>
      <c r="P66" s="3">
        <v>-0.00012212</v>
      </c>
      <c r="Q66" s="3">
        <v>-0.0102932</v>
      </c>
      <c r="R66" s="3">
        <v>-0.0102776</v>
      </c>
      <c r="S66" s="3">
        <v>5.98668E-05</v>
      </c>
      <c r="T66" s="3">
        <v>7.54898E-05</v>
      </c>
      <c r="U66" s="3">
        <v>0.0102154</v>
      </c>
      <c r="V66" s="3">
        <v>0.0102309</v>
      </c>
      <c r="W66" s="3">
        <v>-0.000137705</v>
      </c>
    </row>
    <row r="67" spans="2:23" s="3" customFormat="1" ht="12.75">
      <c r="B67" s="2"/>
      <c r="E67" s="3">
        <v>8</v>
      </c>
      <c r="H67" s="3">
        <v>-0.00117594</v>
      </c>
      <c r="I67" s="3">
        <v>-0.053453</v>
      </c>
      <c r="J67" s="3">
        <v>0.00118647</v>
      </c>
      <c r="K67" s="3">
        <v>0.0534462</v>
      </c>
      <c r="L67" s="3">
        <v>-0.00117641</v>
      </c>
      <c r="M67" s="3">
        <v>-0.0534521</v>
      </c>
      <c r="N67" s="3">
        <v>0.00118535</v>
      </c>
      <c r="O67" s="3">
        <v>0.0534457</v>
      </c>
      <c r="P67" s="3">
        <v>-3.16374E-05</v>
      </c>
      <c r="Q67" s="3">
        <v>-0.00263789</v>
      </c>
      <c r="R67" s="3">
        <v>4.10315E-05</v>
      </c>
      <c r="S67" s="3">
        <v>0.00263202</v>
      </c>
      <c r="T67" s="3">
        <v>-3.16177E-05</v>
      </c>
      <c r="U67" s="3">
        <v>-0.00263795</v>
      </c>
      <c r="V67" s="3">
        <v>4.09906E-05</v>
      </c>
      <c r="W67" s="3">
        <v>0.00263195</v>
      </c>
    </row>
    <row r="68" spans="2:23" s="3" customFormat="1" ht="12.75">
      <c r="B68" s="2"/>
      <c r="E68" s="3">
        <v>9</v>
      </c>
      <c r="H68" s="3">
        <v>-0.000624689</v>
      </c>
      <c r="I68" s="3">
        <v>-0.018155</v>
      </c>
      <c r="J68" s="3">
        <v>0.0181543</v>
      </c>
      <c r="K68" s="3">
        <v>-0.000618031</v>
      </c>
      <c r="L68" s="3">
        <v>0.000617433</v>
      </c>
      <c r="M68" s="3">
        <v>0.0181614</v>
      </c>
      <c r="N68" s="3">
        <v>-0.0181615</v>
      </c>
      <c r="O68" s="3">
        <v>0.000624315</v>
      </c>
      <c r="P68" s="3">
        <v>-1.65541E-05</v>
      </c>
      <c r="Q68" s="3">
        <v>-0.000630447</v>
      </c>
      <c r="R68" s="3">
        <v>0.000630277</v>
      </c>
      <c r="S68" s="3">
        <v>-9.38798E-06</v>
      </c>
      <c r="T68" s="3">
        <v>9.18397E-06</v>
      </c>
      <c r="U68" s="3">
        <v>0.000637445</v>
      </c>
      <c r="V68" s="3">
        <v>-0.000637612</v>
      </c>
      <c r="W68" s="3">
        <v>1.63418E-05</v>
      </c>
    </row>
    <row r="69" spans="2:23" s="3" customFormat="1" ht="12.75">
      <c r="B69" s="2"/>
      <c r="E69" s="3">
        <v>10</v>
      </c>
      <c r="H69" s="3">
        <v>-0.20128</v>
      </c>
      <c r="I69" s="3">
        <v>-0.00585594</v>
      </c>
      <c r="J69" s="3">
        <v>-0.20128</v>
      </c>
      <c r="K69" s="3">
        <v>-0.00585543</v>
      </c>
      <c r="L69" s="3">
        <v>-0.20128</v>
      </c>
      <c r="M69" s="3">
        <v>-0.00585557</v>
      </c>
      <c r="N69" s="3">
        <v>-0.201279</v>
      </c>
      <c r="O69" s="3">
        <v>-0.0058556</v>
      </c>
      <c r="P69" s="3">
        <v>-0.200964</v>
      </c>
      <c r="Q69" s="3">
        <v>-0.000160772</v>
      </c>
      <c r="R69" s="3">
        <v>-0.200964</v>
      </c>
      <c r="S69" s="3">
        <v>-0.000160782</v>
      </c>
      <c r="T69" s="3">
        <v>-0.200964</v>
      </c>
      <c r="U69" s="3">
        <v>-0.000160782</v>
      </c>
      <c r="V69" s="3">
        <v>-0.200964</v>
      </c>
      <c r="W69" s="3">
        <v>-0.000160772</v>
      </c>
    </row>
    <row r="70" spans="2:23" s="3" customFormat="1" ht="12.75">
      <c r="B70" s="2"/>
      <c r="E70" s="3">
        <v>11</v>
      </c>
      <c r="H70" s="3">
        <v>-0.000163346</v>
      </c>
      <c r="I70" s="3">
        <v>-0.00197166</v>
      </c>
      <c r="J70" s="3">
        <v>-0.00197094</v>
      </c>
      <c r="K70" s="3">
        <v>0.000166212</v>
      </c>
      <c r="L70" s="3">
        <v>0.000166592</v>
      </c>
      <c r="M70" s="3">
        <v>0.00197385</v>
      </c>
      <c r="N70" s="3">
        <v>0.00197435</v>
      </c>
      <c r="O70" s="3">
        <v>-0.000163698</v>
      </c>
      <c r="P70" s="3">
        <v>5.33693E-08</v>
      </c>
      <c r="Q70" s="3">
        <v>-4.59129E-05</v>
      </c>
      <c r="R70" s="3">
        <v>-4.55107E-05</v>
      </c>
      <c r="S70" s="3">
        <v>2.72804E-06</v>
      </c>
      <c r="T70" s="3">
        <v>3.13287E-06</v>
      </c>
      <c r="U70" s="3">
        <v>4.82915E-05</v>
      </c>
      <c r="V70" s="3">
        <v>4.8695E-05</v>
      </c>
      <c r="W70" s="3">
        <v>-3.50899E-07</v>
      </c>
    </row>
    <row r="71" spans="2:23" s="3" customFormat="1" ht="12.75">
      <c r="B71" s="2"/>
      <c r="E71" s="3">
        <v>12</v>
      </c>
      <c r="H71" s="3">
        <v>-8.61391E-05</v>
      </c>
      <c r="I71" s="3">
        <v>-0.000800223</v>
      </c>
      <c r="J71" s="3">
        <v>8.62453E-05</v>
      </c>
      <c r="K71" s="3">
        <v>0.000802649</v>
      </c>
      <c r="L71" s="3">
        <v>-8.61505E-05</v>
      </c>
      <c r="M71" s="3">
        <v>-0.000800125</v>
      </c>
      <c r="N71" s="3">
        <v>8.60821E-05</v>
      </c>
      <c r="O71" s="3">
        <v>0.000802883</v>
      </c>
      <c r="P71" s="3">
        <v>-5.16927E-07</v>
      </c>
      <c r="Q71" s="3">
        <v>-1.80765E-05</v>
      </c>
      <c r="R71" s="3">
        <v>5.60128E-07</v>
      </c>
      <c r="S71" s="3">
        <v>2.07509E-05</v>
      </c>
      <c r="T71" s="3">
        <v>-5.16829E-07</v>
      </c>
      <c r="U71" s="3">
        <v>-1.80778E-05</v>
      </c>
      <c r="V71" s="3">
        <v>5.59445E-07</v>
      </c>
      <c r="W71" s="3">
        <v>2.07501E-05</v>
      </c>
    </row>
    <row r="72" spans="2:23" s="3" customFormat="1" ht="12.75">
      <c r="B72" s="2"/>
      <c r="E72" s="3">
        <v>13</v>
      </c>
      <c r="H72" s="3">
        <v>-4.68159E-05</v>
      </c>
      <c r="I72" s="3">
        <v>-0.000398469</v>
      </c>
      <c r="J72" s="3">
        <v>0.000398591</v>
      </c>
      <c r="K72" s="3">
        <v>-4.53929E-05</v>
      </c>
      <c r="L72" s="3">
        <v>4.56192E-05</v>
      </c>
      <c r="M72" s="3">
        <v>0.000400188</v>
      </c>
      <c r="N72" s="3">
        <v>-0.000399962</v>
      </c>
      <c r="O72" s="3">
        <v>4.70152E-05</v>
      </c>
      <c r="P72" s="3">
        <v>-7.97397E-07</v>
      </c>
      <c r="Q72" s="3">
        <v>-8.43508E-06</v>
      </c>
      <c r="R72" s="3">
        <v>8.70718E-06</v>
      </c>
      <c r="S72" s="3">
        <v>6.82503E-07</v>
      </c>
      <c r="T72" s="3">
        <v>-4.10962E-07</v>
      </c>
      <c r="U72" s="3">
        <v>1.01874E-05</v>
      </c>
      <c r="V72" s="3">
        <v>-9.91567E-06</v>
      </c>
      <c r="W72" s="3">
        <v>1.06912E-06</v>
      </c>
    </row>
    <row r="73" spans="2:23" s="3" customFormat="1" ht="12.75">
      <c r="B73" s="2"/>
      <c r="E73" s="3">
        <v>14</v>
      </c>
      <c r="H73" s="3">
        <v>-0.150018</v>
      </c>
      <c r="I73" s="3">
        <v>-0.000216706</v>
      </c>
      <c r="J73" s="3">
        <v>-0.150018</v>
      </c>
      <c r="K73" s="3">
        <v>-0.000216617</v>
      </c>
      <c r="L73" s="3">
        <v>-0.150018</v>
      </c>
      <c r="M73" s="3">
        <v>-0.000216719</v>
      </c>
      <c r="N73" s="3">
        <v>-0.150018</v>
      </c>
      <c r="O73" s="3">
        <v>-0.00021672</v>
      </c>
      <c r="P73" s="3">
        <v>-0.149992</v>
      </c>
      <c r="Q73" s="3">
        <v>-3.70954E-06</v>
      </c>
      <c r="R73" s="3">
        <v>-0.149992</v>
      </c>
      <c r="S73" s="3">
        <v>-3.70964E-06</v>
      </c>
      <c r="T73" s="3">
        <v>-0.149992</v>
      </c>
      <c r="U73" s="3">
        <v>-3.70965E-06</v>
      </c>
      <c r="V73" s="3">
        <v>-0.149992</v>
      </c>
      <c r="W73" s="3">
        <v>-3.70972E-06</v>
      </c>
    </row>
    <row r="74" spans="2:23" s="3" customFormat="1" ht="12.75">
      <c r="B74" s="2"/>
      <c r="E74" s="3">
        <v>15</v>
      </c>
      <c r="H74" s="3">
        <v>-1.45617E-05</v>
      </c>
      <c r="I74" s="3">
        <v>-0.000124111</v>
      </c>
      <c r="J74" s="3">
        <v>-0.000123613</v>
      </c>
      <c r="K74" s="3">
        <v>1.40975E-05</v>
      </c>
      <c r="L74" s="3">
        <v>1.45155E-05</v>
      </c>
      <c r="M74" s="3">
        <v>0.000123186</v>
      </c>
      <c r="N74" s="3">
        <v>0.000123638</v>
      </c>
      <c r="O74" s="3">
        <v>-1.49716E-05</v>
      </c>
      <c r="P74" s="3">
        <v>-4.72185E-08</v>
      </c>
      <c r="Q74" s="3">
        <v>-2.35757E-06</v>
      </c>
      <c r="R74" s="3">
        <v>-1.91167E-06</v>
      </c>
      <c r="S74" s="3">
        <v>-4.39469E-07</v>
      </c>
      <c r="T74" s="3">
        <v>6.45537E-09</v>
      </c>
      <c r="U74" s="3">
        <v>1.42492E-06</v>
      </c>
      <c r="V74" s="3">
        <v>1.87087E-06</v>
      </c>
      <c r="W74" s="3">
        <v>-4.93203E-07</v>
      </c>
    </row>
    <row r="75" spans="2:23" s="3" customFormat="1" ht="12.75">
      <c r="B75" s="2"/>
      <c r="V75" s="4"/>
      <c r="W75" s="4"/>
    </row>
    <row r="76" spans="2:23" s="3" customFormat="1" ht="12.75">
      <c r="B76" s="2"/>
      <c r="E76" s="3" t="s">
        <v>10</v>
      </c>
      <c r="H76" s="3" t="s">
        <v>11</v>
      </c>
      <c r="I76" s="3">
        <v>4195300000</v>
      </c>
      <c r="V76" s="4"/>
      <c r="W76" s="4"/>
    </row>
    <row r="77" spans="2:23" s="3" customFormat="1" ht="12.75">
      <c r="B77" s="2"/>
      <c r="E77" s="3">
        <v>2</v>
      </c>
      <c r="H77" s="3">
        <v>543315</v>
      </c>
      <c r="I77" s="3" t="s">
        <v>12</v>
      </c>
      <c r="V77" s="4"/>
      <c r="W77" s="4"/>
    </row>
    <row r="78" spans="2:23" s="3" customFormat="1" ht="12.75">
      <c r="B78" s="2"/>
      <c r="E78" s="3">
        <v>3</v>
      </c>
      <c r="H78" s="3">
        <v>351526</v>
      </c>
      <c r="I78" s="3" t="s">
        <v>13</v>
      </c>
      <c r="V78" s="4"/>
      <c r="W78" s="4"/>
    </row>
    <row r="79" spans="2:23" s="3" customFormat="1" ht="12.75">
      <c r="B79" s="2"/>
      <c r="E79" s="3">
        <v>4</v>
      </c>
      <c r="H79" s="3">
        <v>389511</v>
      </c>
      <c r="I79" s="3" t="s">
        <v>14</v>
      </c>
      <c r="V79" s="4"/>
      <c r="W79" s="4"/>
    </row>
    <row r="80" spans="2:23" s="3" customFormat="1" ht="12.75">
      <c r="B80" s="2"/>
      <c r="E80" s="3">
        <v>5</v>
      </c>
      <c r="H80" s="3">
        <v>269083</v>
      </c>
      <c r="I80" s="3" t="s">
        <v>15</v>
      </c>
      <c r="V80" s="4"/>
      <c r="W80" s="4"/>
    </row>
    <row r="81" spans="2:23" s="3" customFormat="1" ht="12.75">
      <c r="B81" s="2"/>
      <c r="E81" s="3">
        <v>6</v>
      </c>
      <c r="H81" s="3">
        <v>184730</v>
      </c>
      <c r="I81" s="3" t="s">
        <v>16</v>
      </c>
      <c r="V81" s="4"/>
      <c r="W81" s="4"/>
    </row>
    <row r="82" spans="2:23" s="3" customFormat="1" ht="12.75">
      <c r="B82" s="2"/>
      <c r="E82" s="3">
        <v>7</v>
      </c>
      <c r="H82" s="3">
        <v>49612.3</v>
      </c>
      <c r="I82" s="3" t="s">
        <v>17</v>
      </c>
      <c r="V82" s="4"/>
      <c r="W82" s="4"/>
    </row>
    <row r="83" spans="2:23" s="3" customFormat="1" ht="12.75">
      <c r="B83" s="2"/>
      <c r="E83" s="3">
        <v>8</v>
      </c>
      <c r="H83" s="3">
        <v>543315</v>
      </c>
      <c r="I83" s="3" t="s">
        <v>12</v>
      </c>
      <c r="V83" s="4"/>
      <c r="W83" s="4"/>
    </row>
    <row r="84" spans="2:23" s="3" customFormat="1" ht="12.75">
      <c r="B84" s="2"/>
      <c r="E84" s="3">
        <v>9</v>
      </c>
      <c r="H84" s="3">
        <v>351526</v>
      </c>
      <c r="I84" s="3" t="s">
        <v>13</v>
      </c>
      <c r="V84" s="4"/>
      <c r="W84" s="4"/>
    </row>
    <row r="85" spans="2:23" s="3" customFormat="1" ht="12.75">
      <c r="B85" s="2"/>
      <c r="E85" s="3">
        <v>10</v>
      </c>
      <c r="H85" s="3">
        <v>389511</v>
      </c>
      <c r="I85" s="3" t="s">
        <v>14</v>
      </c>
      <c r="V85" s="4"/>
      <c r="W85" s="4"/>
    </row>
    <row r="86" spans="2:23" s="3" customFormat="1" ht="12.75">
      <c r="B86" s="2"/>
      <c r="E86" s="3">
        <v>11</v>
      </c>
      <c r="H86" s="3">
        <v>269083</v>
      </c>
      <c r="I86" s="3" t="s">
        <v>15</v>
      </c>
      <c r="V86" s="4"/>
      <c r="W86" s="4"/>
    </row>
    <row r="87" spans="2:23" s="3" customFormat="1" ht="12.75">
      <c r="B87" s="2"/>
      <c r="E87" s="3">
        <v>12</v>
      </c>
      <c r="H87" s="3">
        <v>184730</v>
      </c>
      <c r="I87" s="3" t="s">
        <v>18</v>
      </c>
      <c r="V87" s="4"/>
      <c r="W87" s="4"/>
    </row>
    <row r="88" spans="2:23" s="3" customFormat="1" ht="12.75">
      <c r="B88" s="2"/>
      <c r="E88" s="3">
        <v>13</v>
      </c>
      <c r="H88" s="3">
        <v>-49612.2</v>
      </c>
      <c r="I88" s="3" t="s">
        <v>17</v>
      </c>
      <c r="V88" s="4"/>
      <c r="W88" s="4"/>
    </row>
    <row r="89" spans="2:23" s="3" customFormat="1" ht="12.75">
      <c r="B89" s="2"/>
      <c r="E89" s="3">
        <v>14</v>
      </c>
      <c r="H89" s="3">
        <v>-543315</v>
      </c>
      <c r="I89" s="3" t="s">
        <v>19</v>
      </c>
      <c r="V89" s="4"/>
      <c r="W89" s="4"/>
    </row>
    <row r="90" spans="2:23" s="3" customFormat="1" ht="12.75">
      <c r="B90" s="2"/>
      <c r="E90" s="3">
        <v>15</v>
      </c>
      <c r="H90" s="3">
        <v>-351526</v>
      </c>
      <c r="I90" s="3" t="s">
        <v>13</v>
      </c>
      <c r="V90" s="4"/>
      <c r="W90" s="4"/>
    </row>
    <row r="91" spans="2:23" s="3" customFormat="1" ht="12.75">
      <c r="B91" s="2"/>
      <c r="E91" s="3">
        <v>16</v>
      </c>
      <c r="H91" s="3">
        <v>-389511</v>
      </c>
      <c r="I91" s="3" t="s">
        <v>14</v>
      </c>
      <c r="V91" s="4"/>
      <c r="W91" s="4"/>
    </row>
    <row r="92" spans="2:23" s="3" customFormat="1" ht="12.75">
      <c r="B92" s="2"/>
      <c r="E92" s="3">
        <v>17</v>
      </c>
      <c r="H92" s="3">
        <v>-269082</v>
      </c>
      <c r="I92" s="3" t="s">
        <v>15</v>
      </c>
      <c r="V92" s="4"/>
      <c r="W92" s="4"/>
    </row>
    <row r="93" spans="2:23" s="3" customFormat="1" ht="12.75">
      <c r="B93" s="2"/>
      <c r="E93" s="3">
        <v>18</v>
      </c>
      <c r="H93" s="3">
        <v>-184730</v>
      </c>
      <c r="I93" s="3" t="s">
        <v>16</v>
      </c>
      <c r="V93" s="4"/>
      <c r="W93" s="4"/>
    </row>
    <row r="94" spans="2:23" s="3" customFormat="1" ht="12.75">
      <c r="B94" s="2"/>
      <c r="E94" s="3">
        <v>19</v>
      </c>
      <c r="H94" s="3">
        <v>-49612.2</v>
      </c>
      <c r="I94" s="3" t="s">
        <v>17</v>
      </c>
      <c r="V94" s="4"/>
      <c r="W94" s="4"/>
    </row>
    <row r="95" spans="2:23" s="3" customFormat="1" ht="12.75">
      <c r="B95" s="2"/>
      <c r="E95" s="3">
        <v>20</v>
      </c>
      <c r="H95" s="3">
        <v>-543315</v>
      </c>
      <c r="I95" s="3" t="s">
        <v>19</v>
      </c>
      <c r="V95" s="4"/>
      <c r="W95" s="4"/>
    </row>
    <row r="96" spans="2:23" s="3" customFormat="1" ht="12.75">
      <c r="B96" s="2"/>
      <c r="E96" s="3">
        <v>21</v>
      </c>
      <c r="H96" s="3">
        <v>-351526</v>
      </c>
      <c r="I96" s="3" t="s">
        <v>13</v>
      </c>
      <c r="V96" s="4"/>
      <c r="W96" s="4"/>
    </row>
    <row r="97" spans="2:23" s="3" customFormat="1" ht="12.75">
      <c r="B97" s="2"/>
      <c r="E97" s="3">
        <v>22</v>
      </c>
      <c r="H97" s="3">
        <v>-389511</v>
      </c>
      <c r="I97" s="3" t="s">
        <v>20</v>
      </c>
      <c r="V97" s="4"/>
      <c r="W97" s="4"/>
    </row>
    <row r="98" spans="2:23" s="3" customFormat="1" ht="12.75">
      <c r="B98" s="2"/>
      <c r="E98" s="3">
        <v>23</v>
      </c>
      <c r="H98" s="3">
        <v>-269082</v>
      </c>
      <c r="I98" s="3" t="s">
        <v>21</v>
      </c>
      <c r="V98" s="4"/>
      <c r="W98" s="4"/>
    </row>
    <row r="99" spans="2:23" s="3" customFormat="1" ht="12.75">
      <c r="B99" s="2"/>
      <c r="E99" s="3">
        <v>24</v>
      </c>
      <c r="H99" s="3">
        <v>-184730</v>
      </c>
      <c r="I99" s="3" t="s">
        <v>16</v>
      </c>
      <c r="V99" s="4"/>
      <c r="W99" s="4"/>
    </row>
    <row r="100" spans="2:23" s="3" customFormat="1" ht="12.75">
      <c r="B100" s="2"/>
      <c r="V100" s="4"/>
      <c r="W100" s="4"/>
    </row>
    <row r="101" spans="2:23" s="3" customFormat="1" ht="12.75">
      <c r="B101" s="2"/>
      <c r="V101" s="4"/>
      <c r="W101" s="4"/>
    </row>
    <row r="102" spans="2:23" s="3" customFormat="1" ht="12.75">
      <c r="B102" s="2"/>
      <c r="V102" s="4"/>
      <c r="W102" s="4"/>
    </row>
    <row r="103" spans="2:23" s="3" customFormat="1" ht="12.75">
      <c r="B103" s="2"/>
      <c r="M103" s="6"/>
      <c r="O103" s="6"/>
      <c r="P103" s="6"/>
      <c r="Q103" s="5"/>
      <c r="V103" s="4"/>
      <c r="W103" s="4"/>
    </row>
    <row r="104" spans="2:17" ht="12.75">
      <c r="B104" s="2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11"/>
      <c r="N104" s="3"/>
      <c r="O104" s="12"/>
      <c r="P104" s="12"/>
      <c r="Q104" s="13"/>
    </row>
    <row r="105" spans="13:17" ht="12.75">
      <c r="M105" s="16"/>
      <c r="O105" s="12"/>
      <c r="P105" s="17"/>
      <c r="Q105" s="13"/>
    </row>
    <row r="106" spans="13:17" ht="12.75">
      <c r="M106" s="16"/>
      <c r="O106" s="18"/>
      <c r="P106" s="18"/>
      <c r="Q106" s="19"/>
    </row>
    <row r="107" spans="13:17" ht="12.75">
      <c r="M107" s="16"/>
      <c r="O107" s="18"/>
      <c r="P107" s="18"/>
      <c r="Q107" s="19"/>
    </row>
    <row r="108" spans="13:17" ht="12.75">
      <c r="M108" s="16"/>
      <c r="O108" s="18"/>
      <c r="P108" s="18"/>
      <c r="Q108" s="19"/>
    </row>
    <row r="109" spans="13:17" ht="12.75">
      <c r="M109" s="16"/>
      <c r="O109" s="12"/>
      <c r="P109" s="12"/>
      <c r="Q109" s="13"/>
    </row>
    <row r="110" spans="13:17" ht="12.75">
      <c r="M110" s="16"/>
      <c r="O110" s="18"/>
      <c r="P110" s="18"/>
      <c r="Q110" s="19"/>
    </row>
    <row r="111" spans="13:17" ht="12.75">
      <c r="M111" s="16"/>
      <c r="O111" s="18"/>
      <c r="P111" s="18"/>
      <c r="Q111" s="19"/>
    </row>
    <row r="112" spans="15:17" ht="12.75">
      <c r="O112" s="18"/>
      <c r="P112" s="18"/>
      <c r="Q112" s="19"/>
    </row>
    <row r="113" spans="15:17" ht="12.75">
      <c r="O113" s="12"/>
      <c r="P113" s="12"/>
      <c r="Q113" s="13"/>
    </row>
    <row r="114" spans="15:17" ht="12.75">
      <c r="O114" s="18"/>
      <c r="P114" s="18"/>
      <c r="Q114" s="19"/>
    </row>
    <row r="115" spans="15:17" ht="12.75">
      <c r="O115" s="18"/>
      <c r="P115" s="18"/>
      <c r="Q115" s="19"/>
    </row>
    <row r="116" spans="15:17" ht="12.75">
      <c r="O116" s="18"/>
      <c r="P116" s="18"/>
      <c r="Q116" s="19"/>
    </row>
    <row r="117" spans="15:17" ht="12.75">
      <c r="O117" s="12"/>
      <c r="P117" s="12"/>
      <c r="Q117" s="13"/>
    </row>
    <row r="118" spans="15:17" ht="12.75">
      <c r="O118" s="18"/>
      <c r="P118" s="18"/>
      <c r="Q118" s="19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1"/>
  <dimension ref="A30:V35"/>
  <sheetViews>
    <sheetView workbookViewId="0" topLeftCell="A1">
      <selection activeCell="E7" sqref="E7"/>
    </sheetView>
  </sheetViews>
  <sheetFormatPr defaultColWidth="11.421875" defaultRowHeight="12.75"/>
  <sheetData>
    <row r="30" s="28" customFormat="1" ht="12.75">
      <c r="J30" s="102" t="s">
        <v>161</v>
      </c>
    </row>
    <row r="31" s="28" customFormat="1" ht="12.75"/>
    <row r="32" spans="1:22" s="28" customFormat="1" ht="12.75">
      <c r="A32" s="113"/>
      <c r="B32" s="114"/>
      <c r="C32" s="114"/>
      <c r="D32" s="114"/>
      <c r="E32" s="114"/>
      <c r="F32" s="103"/>
      <c r="G32" s="104">
        <v>3</v>
      </c>
      <c r="H32" s="105">
        <v>4</v>
      </c>
      <c r="I32" s="104" t="s">
        <v>88</v>
      </c>
      <c r="J32" s="105" t="s">
        <v>83</v>
      </c>
      <c r="K32" s="103" t="s">
        <v>114</v>
      </c>
      <c r="L32" s="105"/>
      <c r="M32" s="102" t="s">
        <v>106</v>
      </c>
      <c r="N32" s="102">
        <f>MIN(N3:N31)</f>
        <v>0</v>
      </c>
      <c r="O32" s="102"/>
      <c r="P32" s="102"/>
      <c r="Q32" s="115"/>
      <c r="R32" s="115" t="s">
        <v>104</v>
      </c>
      <c r="S32" s="102" t="e">
        <f>AVERAGE(S30,S25,S20,S15,S10,S5)</f>
        <v>#DIV/0!</v>
      </c>
      <c r="T32" s="102" t="e">
        <f>AVERAGE(T30,T25,T20,T15,T10,T5)</f>
        <v>#DIV/0!</v>
      </c>
      <c r="U32" s="115" t="s">
        <v>108</v>
      </c>
      <c r="V32" s="102" t="e">
        <f>AVERAGE(S28,S23,S18,S13,S8,S3)</f>
        <v>#DIV/0!</v>
      </c>
    </row>
    <row r="33" spans="1:22" s="28" customFormat="1" ht="12.75">
      <c r="A33" s="113"/>
      <c r="B33" s="114"/>
      <c r="C33" s="114"/>
      <c r="D33" s="114"/>
      <c r="E33" s="114"/>
      <c r="F33" s="106" t="s">
        <v>109</v>
      </c>
      <c r="G33" s="107">
        <v>1.6</v>
      </c>
      <c r="H33" s="108">
        <v>0.36</v>
      </c>
      <c r="I33" s="107" t="s">
        <v>85</v>
      </c>
      <c r="J33" s="108">
        <v>-0.106</v>
      </c>
      <c r="K33" s="109">
        <v>45</v>
      </c>
      <c r="L33" s="108"/>
      <c r="M33" s="102" t="s">
        <v>107</v>
      </c>
      <c r="N33" s="102">
        <f>MAX(N3:N31)</f>
        <v>0</v>
      </c>
      <c r="O33" s="102"/>
      <c r="P33" s="102"/>
      <c r="Q33" s="115"/>
      <c r="R33" s="115" t="s">
        <v>105</v>
      </c>
      <c r="S33" s="102" t="e">
        <f>AVERAGE(S31,S26,S21,S16,S11,S6)</f>
        <v>#DIV/0!</v>
      </c>
      <c r="T33" s="102" t="e">
        <f>AVERAGE(T31,T26,T21,T16,T11,T6)</f>
        <v>#DIV/0!</v>
      </c>
      <c r="U33" s="102"/>
      <c r="V33" s="102"/>
    </row>
    <row r="34" spans="1:22" s="28" customFormat="1" ht="12.75">
      <c r="A34" s="113"/>
      <c r="B34" s="114"/>
      <c r="C34" s="114"/>
      <c r="D34" s="114"/>
      <c r="E34" s="114"/>
      <c r="F34" s="110" t="s">
        <v>110</v>
      </c>
      <c r="G34" s="111">
        <v>1.76</v>
      </c>
      <c r="H34" s="112">
        <v>1.6</v>
      </c>
      <c r="I34" s="107" t="s">
        <v>84</v>
      </c>
      <c r="J34" s="108">
        <v>0.82</v>
      </c>
      <c r="K34" s="106" t="s">
        <v>113</v>
      </c>
      <c r="L34" s="108"/>
      <c r="M34" s="102"/>
      <c r="N34" s="102"/>
      <c r="O34" s="102"/>
      <c r="P34" s="102"/>
      <c r="Q34" s="102"/>
      <c r="R34" s="115" t="s">
        <v>112</v>
      </c>
      <c r="S34" s="102" t="e">
        <f>ABS(S32/$G$33)</f>
        <v>#DIV/0!</v>
      </c>
      <c r="T34" s="102" t="e">
        <f>ABS(T32/$H$33)</f>
        <v>#DIV/0!</v>
      </c>
      <c r="U34" s="115" t="s">
        <v>111</v>
      </c>
      <c r="V34" s="102" t="e">
        <f>S34+T34+T35+S35</f>
        <v>#DIV/0!</v>
      </c>
    </row>
    <row r="35" spans="1:22" s="28" customFormat="1" ht="12.75">
      <c r="A35" s="113"/>
      <c r="B35" s="114"/>
      <c r="C35" s="114"/>
      <c r="D35" s="114"/>
      <c r="E35" s="114"/>
      <c r="F35" s="102"/>
      <c r="G35" s="102"/>
      <c r="H35" s="102"/>
      <c r="I35" s="110" t="s">
        <v>86</v>
      </c>
      <c r="J35" s="112">
        <v>333</v>
      </c>
      <c r="K35" s="110">
        <v>5</v>
      </c>
      <c r="L35" s="112"/>
      <c r="M35" s="102"/>
      <c r="N35" s="102"/>
      <c r="O35" s="102"/>
      <c r="P35" s="102"/>
      <c r="Q35" s="102"/>
      <c r="R35" s="102"/>
      <c r="S35" s="102" t="e">
        <f>ABS(S33/$G$34)</f>
        <v>#DIV/0!</v>
      </c>
      <c r="T35" s="102" t="e">
        <f>ABS(T33/$H$34)</f>
        <v>#DIV/0!</v>
      </c>
      <c r="U35" s="102"/>
      <c r="V35" s="102"/>
    </row>
  </sheetData>
  <sheetProtection password="AD47" sheet="1" objects="1" scenarios="1"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Y263"/>
  <sheetViews>
    <sheetView tabSelected="1" workbookViewId="0" topLeftCell="A1">
      <selection activeCell="D13" sqref="D13"/>
    </sheetView>
  </sheetViews>
  <sheetFormatPr defaultColWidth="11.421875" defaultRowHeight="12.75"/>
  <cols>
    <col min="1" max="1" width="8.7109375" style="39" customWidth="1"/>
    <col min="2" max="2" width="12.00390625" style="39" customWidth="1"/>
    <col min="3" max="4" width="12.57421875" style="39" bestFit="1" customWidth="1"/>
    <col min="5" max="5" width="11.140625" style="39" customWidth="1"/>
    <col min="6" max="6" width="13.140625" style="39" customWidth="1"/>
    <col min="7" max="7" width="9.8515625" style="39" customWidth="1"/>
    <col min="8" max="8" width="13.140625" style="39" customWidth="1"/>
    <col min="9" max="9" width="12.57421875" style="39" bestFit="1" customWidth="1"/>
    <col min="10" max="10" width="11.421875" style="39" customWidth="1"/>
    <col min="11" max="11" width="10.421875" style="39" customWidth="1"/>
    <col min="12" max="12" width="9.28125" style="39" customWidth="1"/>
    <col min="13" max="13" width="12.57421875" style="39" bestFit="1" customWidth="1"/>
    <col min="14" max="14" width="13.00390625" style="39" bestFit="1" customWidth="1"/>
    <col min="15" max="15" width="12.57421875" style="39" bestFit="1" customWidth="1"/>
    <col min="16" max="16" width="13.28125" style="39" bestFit="1" customWidth="1"/>
    <col min="17" max="17" width="13.140625" style="39" bestFit="1" customWidth="1"/>
    <col min="18" max="18" width="13.8515625" style="39" bestFit="1" customWidth="1"/>
    <col min="19" max="19" width="13.7109375" style="39" bestFit="1" customWidth="1"/>
    <col min="20" max="22" width="13.8515625" style="39" bestFit="1" customWidth="1"/>
    <col min="23" max="23" width="13.7109375" style="39" bestFit="1" customWidth="1"/>
    <col min="24" max="24" width="12.57421875" style="39" bestFit="1" customWidth="1"/>
    <col min="25" max="16384" width="11.421875" style="39" customWidth="1"/>
  </cols>
  <sheetData>
    <row r="1" spans="1:9" s="22" customFormat="1" ht="12.75">
      <c r="A1" s="20" t="s">
        <v>79</v>
      </c>
      <c r="B1" s="21"/>
      <c r="C1" s="21"/>
      <c r="D1" s="21"/>
      <c r="E1" s="21"/>
      <c r="F1" s="21"/>
      <c r="H1" s="23" t="s">
        <v>75</v>
      </c>
      <c r="I1" s="24"/>
    </row>
    <row r="2" spans="1:9" s="29" customFormat="1" ht="13.5" thickBot="1">
      <c r="A2" s="21" t="s">
        <v>52</v>
      </c>
      <c r="B2" s="25" t="s">
        <v>53</v>
      </c>
      <c r="C2" s="25" t="s">
        <v>54</v>
      </c>
      <c r="D2" s="25" t="s">
        <v>55</v>
      </c>
      <c r="E2" s="25" t="s">
        <v>78</v>
      </c>
      <c r="F2" s="26" t="s">
        <v>91</v>
      </c>
      <c r="G2" s="22"/>
      <c r="H2" s="27">
        <v>0.9325</v>
      </c>
      <c r="I2" s="28" t="s">
        <v>101</v>
      </c>
    </row>
    <row r="3" spans="1:9" s="33" customFormat="1" ht="13.5" thickBot="1">
      <c r="A3" s="30">
        <v>2005</v>
      </c>
      <c r="B3" s="31">
        <v>164.62333333333333</v>
      </c>
      <c r="C3" s="31">
        <v>151.22333333333336</v>
      </c>
      <c r="D3" s="31">
        <v>9.385480729006572</v>
      </c>
      <c r="E3" s="31">
        <v>9.700737634977898</v>
      </c>
      <c r="F3" s="32" t="s">
        <v>69</v>
      </c>
      <c r="H3" s="34">
        <v>0.0625</v>
      </c>
      <c r="I3" s="33" t="s">
        <v>162</v>
      </c>
    </row>
    <row r="4" spans="1:9" ht="16.5" customHeight="1">
      <c r="A4" s="35">
        <v>2007</v>
      </c>
      <c r="B4" s="36">
        <v>128.65666666666667</v>
      </c>
      <c r="C4" s="36">
        <v>126.39</v>
      </c>
      <c r="D4" s="36">
        <v>9.423227437062971</v>
      </c>
      <c r="E4" s="36">
        <v>10.017941984309338</v>
      </c>
      <c r="F4" s="37" t="s">
        <v>70</v>
      </c>
      <c r="G4" s="33"/>
      <c r="H4" s="33"/>
      <c r="I4" s="38" t="s">
        <v>89</v>
      </c>
    </row>
    <row r="5" spans="1:9" s="33" customFormat="1" ht="13.5" thickBot="1">
      <c r="A5" s="40">
        <v>2008</v>
      </c>
      <c r="B5" s="41">
        <v>133.90333333333334</v>
      </c>
      <c r="C5" s="41">
        <v>131.33666666666667</v>
      </c>
      <c r="D5" s="41">
        <v>9.195944930367059</v>
      </c>
      <c r="E5" s="41">
        <v>9.665980798590041</v>
      </c>
      <c r="F5" s="37" t="s">
        <v>71</v>
      </c>
      <c r="I5" s="42"/>
    </row>
    <row r="6" spans="1:6" s="33" customFormat="1" ht="13.5" thickBot="1">
      <c r="A6" s="43">
        <v>2006</v>
      </c>
      <c r="B6" s="44">
        <v>143.4333333333333</v>
      </c>
      <c r="C6" s="44">
        <v>155.91666666666666</v>
      </c>
      <c r="D6" s="44">
        <v>9.363936737132674</v>
      </c>
      <c r="E6" s="44">
        <v>9.868890639090404</v>
      </c>
      <c r="F6" s="45" t="s">
        <v>72</v>
      </c>
    </row>
    <row r="7" spans="1:6" s="33" customFormat="1" ht="12.75">
      <c r="A7" s="46" t="s">
        <v>163</v>
      </c>
      <c r="B7" s="46"/>
      <c r="C7" s="46"/>
      <c r="D7" s="46"/>
      <c r="E7" s="46"/>
      <c r="F7" s="46"/>
    </row>
    <row r="8" ht="12.75"/>
    <row r="9" spans="1:3" ht="24" customHeight="1">
      <c r="A9" s="119" t="s">
        <v>115</v>
      </c>
      <c r="B9" s="120"/>
      <c r="C9" s="47" t="s">
        <v>160</v>
      </c>
    </row>
    <row r="10" spans="1:6" ht="15">
      <c r="A10" s="48"/>
      <c r="B10" s="48"/>
      <c r="C10" s="100"/>
      <c r="D10" s="48"/>
      <c r="E10" s="48"/>
      <c r="F10" s="48"/>
    </row>
    <row r="11" spans="1:5" s="33" customFormat="1" ht="12.75">
      <c r="A11" s="49"/>
      <c r="B11" s="50"/>
      <c r="C11" s="50"/>
      <c r="D11" s="51" t="s">
        <v>102</v>
      </c>
      <c r="E11" s="51"/>
    </row>
    <row r="12" spans="1:5" s="33" customFormat="1" ht="12.75">
      <c r="A12" s="52"/>
      <c r="B12" s="53"/>
      <c r="C12" s="53"/>
      <c r="D12" s="53"/>
      <c r="E12" s="53"/>
    </row>
    <row r="13" spans="1:5" s="33" customFormat="1" ht="27" thickBot="1">
      <c r="A13" s="121" t="s">
        <v>164</v>
      </c>
      <c r="B13" s="121"/>
      <c r="C13" s="53"/>
      <c r="D13" s="53"/>
      <c r="E13" s="53"/>
    </row>
    <row r="14" spans="1:11" s="33" customFormat="1" ht="12.75">
      <c r="A14" s="52"/>
      <c r="B14" s="53"/>
      <c r="C14" s="53"/>
      <c r="D14" s="53"/>
      <c r="E14" s="53"/>
      <c r="F14" s="38" t="s">
        <v>89</v>
      </c>
      <c r="K14" s="38" t="s">
        <v>89</v>
      </c>
    </row>
    <row r="15" spans="1:11" s="33" customFormat="1" ht="13.5" thickBot="1">
      <c r="A15" s="54" t="s">
        <v>100</v>
      </c>
      <c r="B15" s="55"/>
      <c r="C15" s="55"/>
      <c r="D15" s="55"/>
      <c r="E15" s="55"/>
      <c r="F15" s="42"/>
      <c r="K15" s="42"/>
    </row>
    <row r="16" ht="12.75">
      <c r="A16" s="56" t="s">
        <v>103</v>
      </c>
    </row>
    <row r="17" s="33" customFormat="1" ht="13.5" thickBot="1"/>
    <row r="18" spans="1:6" ht="51">
      <c r="A18" s="57"/>
      <c r="B18" s="58" t="s">
        <v>63</v>
      </c>
      <c r="C18" s="58" t="s">
        <v>76</v>
      </c>
      <c r="D18" s="59" t="s">
        <v>77</v>
      </c>
      <c r="E18" s="33"/>
      <c r="F18" s="60"/>
    </row>
    <row r="19" spans="1:11" ht="12.75">
      <c r="A19" s="61" t="s">
        <v>56</v>
      </c>
      <c r="B19" s="62">
        <v>12.300208844756739</v>
      </c>
      <c r="C19" s="62">
        <v>73.4568755114234</v>
      </c>
      <c r="D19" s="63">
        <v>29.07593680423686</v>
      </c>
      <c r="K19" s="64" t="s">
        <v>93</v>
      </c>
    </row>
    <row r="20" spans="1:11" ht="12.75">
      <c r="A20" s="61" t="s">
        <v>57</v>
      </c>
      <c r="B20" s="62">
        <v>-1.0666875213609615</v>
      </c>
      <c r="C20" s="62">
        <v>65.33664581197237</v>
      </c>
      <c r="D20" s="63">
        <v>25.232430537407502</v>
      </c>
      <c r="F20" s="65" t="s">
        <v>95</v>
      </c>
      <c r="K20" s="66" t="s">
        <v>92</v>
      </c>
    </row>
    <row r="21" spans="1:6" ht="13.5" thickBot="1">
      <c r="A21" s="61" t="s">
        <v>58</v>
      </c>
      <c r="B21" s="62">
        <v>-4.921370193923295</v>
      </c>
      <c r="C21" s="62">
        <v>71.01196313941001</v>
      </c>
      <c r="D21" s="63">
        <v>27.914001693868098</v>
      </c>
      <c r="F21" s="39" t="s">
        <v>96</v>
      </c>
    </row>
    <row r="22" spans="1:11" ht="16.5" thickBot="1">
      <c r="A22" s="67" t="s">
        <v>59</v>
      </c>
      <c r="B22" s="68">
        <v>-2.00727230213451</v>
      </c>
      <c r="C22" s="68">
        <v>95.11606103119883</v>
      </c>
      <c r="D22" s="69">
        <v>37.44176743249853</v>
      </c>
      <c r="F22" s="39" t="s">
        <v>94</v>
      </c>
      <c r="I22" s="38" t="s">
        <v>89</v>
      </c>
      <c r="K22" s="70" t="s">
        <v>98</v>
      </c>
    </row>
    <row r="23" spans="1:11" ht="16.5" thickBot="1">
      <c r="A23" s="71" t="s">
        <v>97</v>
      </c>
      <c r="B23" s="72"/>
      <c r="C23" s="72"/>
      <c r="D23" s="73">
        <v>22.796742461981342</v>
      </c>
      <c r="I23" s="42"/>
      <c r="K23" s="70" t="s">
        <v>99</v>
      </c>
    </row>
    <row r="24" ht="12.75"/>
    <row r="25" ht="13.5" thickBot="1"/>
    <row r="26" spans="1:9" ht="12.75">
      <c r="A26" s="74" t="s">
        <v>51</v>
      </c>
      <c r="B26" s="75">
        <v>3</v>
      </c>
      <c r="C26" s="75">
        <v>4</v>
      </c>
      <c r="D26" s="75">
        <v>5</v>
      </c>
      <c r="E26" s="75">
        <v>6</v>
      </c>
      <c r="F26" s="75">
        <v>7</v>
      </c>
      <c r="G26" s="75">
        <v>8</v>
      </c>
      <c r="H26" s="75">
        <v>9</v>
      </c>
      <c r="I26" s="76">
        <v>10</v>
      </c>
    </row>
    <row r="27" spans="1:9" ht="12.75">
      <c r="A27" s="77" t="s">
        <v>60</v>
      </c>
      <c r="B27" s="78">
        <v>-0.038753336005193616</v>
      </c>
      <c r="C27" s="78">
        <v>-0.0011117616325746918</v>
      </c>
      <c r="D27" s="78">
        <v>0.007391902318545158</v>
      </c>
      <c r="E27" s="78">
        <v>-0.0001738007116433108</v>
      </c>
      <c r="F27" s="78">
        <v>-0.00184312089412138</v>
      </c>
      <c r="G27" s="78">
        <v>-0.00012719730273138885</v>
      </c>
      <c r="H27" s="78">
        <v>6.758057302237995E-05</v>
      </c>
      <c r="I27" s="79">
        <v>-1.3976646921501906E-05</v>
      </c>
    </row>
    <row r="28" spans="1:9" ht="13.5" thickBot="1">
      <c r="A28" s="80" t="s">
        <v>61</v>
      </c>
      <c r="B28" s="81">
        <v>-0.6622337387069547</v>
      </c>
      <c r="C28" s="81">
        <v>-0.20440256244368907</v>
      </c>
      <c r="D28" s="81">
        <v>-0.15686908542965572</v>
      </c>
      <c r="E28" s="81">
        <v>-0.01682169310733107</v>
      </c>
      <c r="F28" s="81">
        <v>-0.02657832385828114</v>
      </c>
      <c r="G28" s="81">
        <v>-0.005862459130293151</v>
      </c>
      <c r="H28" s="81">
        <v>-0.00324227817997114</v>
      </c>
      <c r="I28" s="82">
        <v>-0.0002586056851087423</v>
      </c>
    </row>
    <row r="29" ht="12.75">
      <c r="A29" s="83" t="s">
        <v>90</v>
      </c>
    </row>
    <row r="30" spans="6:12" ht="12.75">
      <c r="F30" s="28"/>
      <c r="G30" s="28"/>
      <c r="H30" s="28"/>
      <c r="I30" s="28"/>
      <c r="J30" s="102" t="str">
        <f>param!J30</f>
        <v>Macro date :10/11/2004</v>
      </c>
      <c r="K30" s="28"/>
      <c r="L30" s="28"/>
    </row>
    <row r="31" spans="6:12" ht="12.75">
      <c r="F31" s="28"/>
      <c r="G31" s="28"/>
      <c r="H31" s="28"/>
      <c r="I31" s="28"/>
      <c r="J31" s="28"/>
      <c r="K31" s="28"/>
      <c r="L31" s="28"/>
    </row>
    <row r="32" spans="1:22" ht="12.75">
      <c r="A32" s="84"/>
      <c r="B32" s="85"/>
      <c r="C32" s="85"/>
      <c r="D32" s="85"/>
      <c r="E32" s="85"/>
      <c r="F32" s="103"/>
      <c r="G32" s="104">
        <v>3</v>
      </c>
      <c r="H32" s="105">
        <v>4</v>
      </c>
      <c r="I32" s="104" t="s">
        <v>88</v>
      </c>
      <c r="J32" s="105" t="s">
        <v>83</v>
      </c>
      <c r="K32" s="103" t="s">
        <v>114</v>
      </c>
      <c r="L32" s="105"/>
      <c r="M32" s="99" t="s">
        <v>106</v>
      </c>
      <c r="N32" s="102">
        <f>MIN(N3:N31)</f>
        <v>0</v>
      </c>
      <c r="O32" s="102"/>
      <c r="P32" s="102"/>
      <c r="Q32" s="115"/>
      <c r="R32" s="115" t="s">
        <v>158</v>
      </c>
      <c r="S32" s="102" t="e">
        <f>AVERAGE(S30,S25,S20,S15,S10,S5)</f>
        <v>#DIV/0!</v>
      </c>
      <c r="T32" s="102" t="e">
        <f>AVERAGE(T30,T25,T20,T15,T10,T5)</f>
        <v>#DIV/0!</v>
      </c>
      <c r="U32" s="115" t="s">
        <v>108</v>
      </c>
      <c r="V32" s="102" t="e">
        <f>Mittelwert(S28,S23,S18,S13,S8,S3)</f>
        <v>#NAME?</v>
      </c>
    </row>
    <row r="33" spans="1:22" ht="12.75">
      <c r="A33" s="84"/>
      <c r="B33" s="85"/>
      <c r="C33" s="85"/>
      <c r="D33" s="85"/>
      <c r="E33" s="85"/>
      <c r="F33" s="106" t="s">
        <v>109</v>
      </c>
      <c r="G33" s="107">
        <f>param!G33</f>
        <v>1.6</v>
      </c>
      <c r="H33" s="108">
        <f>param!H33</f>
        <v>0.36</v>
      </c>
      <c r="I33" s="107" t="s">
        <v>85</v>
      </c>
      <c r="J33" s="108">
        <f>param!J33</f>
        <v>-0.106</v>
      </c>
      <c r="K33" s="107">
        <f>param!K33</f>
        <v>45</v>
      </c>
      <c r="L33" s="108"/>
      <c r="M33" s="99" t="s">
        <v>107</v>
      </c>
      <c r="N33" s="102">
        <f>MAX(N3:N31)</f>
        <v>0</v>
      </c>
      <c r="O33" s="102"/>
      <c r="P33" s="102"/>
      <c r="Q33" s="115"/>
      <c r="R33" s="115" t="s">
        <v>159</v>
      </c>
      <c r="S33" s="102" t="e">
        <f>AVERAGE(S31,S26,S21,S16,S11,S6)</f>
        <v>#DIV/0!</v>
      </c>
      <c r="T33" s="102" t="e">
        <f>AVERAGE(T31,T26,T21,T16,T11,T6)</f>
        <v>#DIV/0!</v>
      </c>
      <c r="U33" s="102"/>
      <c r="V33" s="102"/>
    </row>
    <row r="34" spans="1:22" ht="12.75">
      <c r="A34" s="84"/>
      <c r="B34" s="85"/>
      <c r="C34" s="85"/>
      <c r="D34" s="85"/>
      <c r="E34" s="85"/>
      <c r="F34" s="110" t="s">
        <v>110</v>
      </c>
      <c r="G34" s="111">
        <f>param!G34</f>
        <v>1.76</v>
      </c>
      <c r="H34" s="112">
        <f>param!H34</f>
        <v>1.6</v>
      </c>
      <c r="I34" s="107" t="s">
        <v>84</v>
      </c>
      <c r="J34" s="108">
        <f>param!J34</f>
        <v>0.82</v>
      </c>
      <c r="K34" s="107" t="s">
        <v>113</v>
      </c>
      <c r="L34" s="108"/>
      <c r="M34" s="99"/>
      <c r="N34" s="102"/>
      <c r="O34" s="102"/>
      <c r="P34" s="102"/>
      <c r="Q34" s="102"/>
      <c r="R34" s="115" t="s">
        <v>112</v>
      </c>
      <c r="S34" s="102" t="e">
        <f>ABS(S32/$G$33)</f>
        <v>#DIV/0!</v>
      </c>
      <c r="T34" s="102" t="e">
        <f>ABS(T32/$H$33)</f>
        <v>#DIV/0!</v>
      </c>
      <c r="U34" s="115" t="s">
        <v>111</v>
      </c>
      <c r="V34" s="102" t="e">
        <f>S34+T34+T35+S35</f>
        <v>#DIV/0!</v>
      </c>
    </row>
    <row r="35" spans="1:22" ht="12.75">
      <c r="A35" s="84"/>
      <c r="B35" s="85"/>
      <c r="C35" s="85"/>
      <c r="D35" s="85"/>
      <c r="E35" s="85"/>
      <c r="F35" s="102"/>
      <c r="G35" s="102"/>
      <c r="H35" s="102"/>
      <c r="I35" s="110" t="s">
        <v>86</v>
      </c>
      <c r="J35" s="112">
        <f>param!J35</f>
        <v>333</v>
      </c>
      <c r="K35" s="111">
        <f>param!K35</f>
        <v>5</v>
      </c>
      <c r="L35" s="112"/>
      <c r="M35" s="99"/>
      <c r="N35" s="102"/>
      <c r="O35" s="102"/>
      <c r="P35" s="102"/>
      <c r="Q35" s="102"/>
      <c r="R35" s="102"/>
      <c r="S35" s="102" t="e">
        <f>ABS(S33/$G$34)</f>
        <v>#DIV/0!</v>
      </c>
      <c r="T35" s="102" t="e">
        <f>ABS(T33/$H$34)</f>
        <v>#DIV/0!</v>
      </c>
      <c r="U35" s="102"/>
      <c r="V35" s="102"/>
    </row>
    <row r="36" ht="12.75"/>
    <row r="37" ht="12.75">
      <c r="A37" s="39" t="s">
        <v>74</v>
      </c>
    </row>
    <row r="38" spans="1:24" ht="51">
      <c r="A38" s="86" t="s">
        <v>52</v>
      </c>
      <c r="B38" s="86" t="s">
        <v>53</v>
      </c>
      <c r="C38" s="86" t="s">
        <v>54</v>
      </c>
      <c r="D38" s="86"/>
      <c r="E38" s="86"/>
      <c r="F38" s="87" t="s">
        <v>81</v>
      </c>
      <c r="H38" s="88" t="s">
        <v>63</v>
      </c>
      <c r="I38" s="88" t="s">
        <v>82</v>
      </c>
      <c r="J38" s="39" t="s">
        <v>51</v>
      </c>
      <c r="K38" s="39">
        <v>3</v>
      </c>
      <c r="L38" s="39">
        <v>4</v>
      </c>
      <c r="M38" s="39">
        <v>5</v>
      </c>
      <c r="N38" s="39">
        <v>6</v>
      </c>
      <c r="O38" s="39">
        <v>7</v>
      </c>
      <c r="P38" s="39">
        <v>8</v>
      </c>
      <c r="Q38" s="39">
        <v>9</v>
      </c>
      <c r="R38" s="39">
        <v>10</v>
      </c>
      <c r="S38" s="39">
        <v>11</v>
      </c>
      <c r="T38" s="39">
        <v>12</v>
      </c>
      <c r="U38" s="39">
        <v>13</v>
      </c>
      <c r="V38" s="39">
        <v>14</v>
      </c>
      <c r="W38" s="39">
        <v>15</v>
      </c>
      <c r="X38" s="28" t="s">
        <v>80</v>
      </c>
    </row>
    <row r="39" spans="1:24" ht="12.75">
      <c r="A39" s="86">
        <v>2005</v>
      </c>
      <c r="B39" s="89">
        <v>164.62333333333333</v>
      </c>
      <c r="C39" s="89">
        <v>151.22333333333336</v>
      </c>
      <c r="D39" s="89">
        <v>9.385480729006572</v>
      </c>
      <c r="E39" s="89">
        <v>9.700737634977898</v>
      </c>
      <c r="F39" s="90">
        <f>I39*D39/(23678+B39)*1000</f>
        <v>37.44176743249853</v>
      </c>
      <c r="G39" s="91" t="s">
        <v>59</v>
      </c>
      <c r="H39" s="92">
        <f>I39-B39+X39</f>
        <v>-2.00727230213451</v>
      </c>
      <c r="I39" s="92">
        <f>(B39+C42-2*X39)*(23678+B39)*E42/((23678+C42)*D39+E42*(23678+B39))</f>
        <v>95.11606103119883</v>
      </c>
      <c r="J39" s="39" t="s">
        <v>73</v>
      </c>
      <c r="K39" s="39">
        <f>(K40*K40+L40*L40+M40*M40+N40*N40+O40*O40+P40*P40+Q40*Q40+R40*R40+S40*S40+T40*T40+U40*U40+V40*V40+W40*W40)</f>
        <v>0.5075374472749588</v>
      </c>
      <c r="M39" s="39" t="s">
        <v>68</v>
      </c>
      <c r="N39" s="39">
        <f>(K44*K44+L44*L44+M44*M44+N44*N44+O44*O44+P44*P44+Q44*Q44+R44*R44+S44*S44+T44*T44+U44*U44+V44*V44+W44*W44)</f>
        <v>0.2804688642730195</v>
      </c>
      <c r="X39" s="28">
        <f>(1-$H$2)*1000</f>
        <v>67.5</v>
      </c>
    </row>
    <row r="40" spans="1:24" ht="12.75">
      <c r="A40" s="86">
        <v>2007</v>
      </c>
      <c r="B40" s="89">
        <v>128.65666666666667</v>
      </c>
      <c r="C40" s="89">
        <v>126.39</v>
      </c>
      <c r="D40" s="89">
        <v>9.423227437062971</v>
      </c>
      <c r="E40" s="89">
        <v>10.017941984309338</v>
      </c>
      <c r="F40" s="90">
        <f>I40*D40/(23678+B40)*1000</f>
        <v>29.07593680423686</v>
      </c>
      <c r="G40" s="91" t="s">
        <v>56</v>
      </c>
      <c r="H40" s="92">
        <f>I40-B40+X40</f>
        <v>12.300208844756739</v>
      </c>
      <c r="I40" s="92">
        <f>(B40+C39-2*X40)*(23678+B40)*E39/((23678+C39)*D40+E39*(23678+B40))</f>
        <v>73.4568755114234</v>
      </c>
      <c r="J40" s="39" t="s">
        <v>62</v>
      </c>
      <c r="K40" s="73">
        <f aca="true" t="shared" si="0" ref="K40:W40">SQRT(K41*K41+K42*K42)</f>
        <v>0.6633666751754437</v>
      </c>
      <c r="L40" s="73">
        <f t="shared" si="0"/>
        <v>0.20440558590086003</v>
      </c>
      <c r="M40" s="73">
        <f t="shared" si="0"/>
        <v>0.15704314752138515</v>
      </c>
      <c r="N40" s="73">
        <f t="shared" si="0"/>
        <v>0.016822590932570325</v>
      </c>
      <c r="O40" s="73">
        <f t="shared" si="0"/>
        <v>0.026642154450157052</v>
      </c>
      <c r="P40" s="73">
        <f t="shared" si="0"/>
        <v>0.005863838862739977</v>
      </c>
      <c r="Q40" s="73">
        <f t="shared" si="0"/>
        <v>0.0032429824128673594</v>
      </c>
      <c r="R40" s="73">
        <f t="shared" si="0"/>
        <v>0.00025898310182274496</v>
      </c>
      <c r="S40" s="73">
        <f t="shared" si="0"/>
        <v>0.0003495606072084281</v>
      </c>
      <c r="T40" s="73">
        <f t="shared" si="0"/>
        <v>8.629342526765933E-05</v>
      </c>
      <c r="U40" s="73">
        <f t="shared" si="0"/>
        <v>7.093113554861995E-05</v>
      </c>
      <c r="V40" s="73">
        <f t="shared" si="0"/>
        <v>9.610329607791411E-06</v>
      </c>
      <c r="W40" s="73">
        <f t="shared" si="0"/>
        <v>2.179828078912296E-05</v>
      </c>
      <c r="X40" s="28">
        <f>(1-$H$2)*1000</f>
        <v>67.5</v>
      </c>
    </row>
    <row r="41" spans="1:24" ht="12.75">
      <c r="A41" s="86">
        <v>2008</v>
      </c>
      <c r="B41" s="89">
        <v>133.90333333333334</v>
      </c>
      <c r="C41" s="89">
        <v>131.33666666666667</v>
      </c>
      <c r="D41" s="89">
        <v>9.195944930367059</v>
      </c>
      <c r="E41" s="89">
        <v>9.665980798590041</v>
      </c>
      <c r="F41" s="90">
        <f>I41*D41/(23678+B41)*1000</f>
        <v>25.232430537407502</v>
      </c>
      <c r="G41" s="91" t="s">
        <v>57</v>
      </c>
      <c r="H41" s="92">
        <f>I41-B41+X41</f>
        <v>-1.0666875213609615</v>
      </c>
      <c r="I41" s="92">
        <f>(B41+C40-2*X41)*(23678+B41)*E40/((23678+C40)*D41+E40*(23678+B41))</f>
        <v>65.33664581197237</v>
      </c>
      <c r="J41" s="39" t="s">
        <v>60</v>
      </c>
      <c r="K41" s="73">
        <f>'calcul config'!C43</f>
        <v>-0.038753336005193616</v>
      </c>
      <c r="L41" s="73">
        <f>'calcul config'!C44</f>
        <v>-0.0011117616325746918</v>
      </c>
      <c r="M41" s="73">
        <f>'calcul config'!C45</f>
        <v>0.007391902318545158</v>
      </c>
      <c r="N41" s="73">
        <f>'calcul config'!C46</f>
        <v>-0.0001738007116433108</v>
      </c>
      <c r="O41" s="73">
        <f>'calcul config'!C47</f>
        <v>-0.00184312089412138</v>
      </c>
      <c r="P41" s="73">
        <f>'calcul config'!C48</f>
        <v>-0.00012719730273138885</v>
      </c>
      <c r="Q41" s="73">
        <f>'calcul config'!C49</f>
        <v>6.758057302237995E-05</v>
      </c>
      <c r="R41" s="73">
        <f>'calcul config'!C50</f>
        <v>-1.3976646921501906E-05</v>
      </c>
      <c r="S41" s="73">
        <f>'calcul config'!C51</f>
        <v>-4.767425282574007E-05</v>
      </c>
      <c r="T41" s="73">
        <f>'calcul config'!C52</f>
        <v>-9.060576529606014E-06</v>
      </c>
      <c r="U41" s="73">
        <f>'calcul config'!C53</f>
        <v>-4.146611755779175E-06</v>
      </c>
      <c r="V41" s="73">
        <f>'calcul config'!C54</f>
        <v>-1.1043058821791196E-06</v>
      </c>
      <c r="W41" s="73">
        <f>'calcul config'!C55</f>
        <v>-3.690216566878778E-06</v>
      </c>
      <c r="X41" s="28">
        <f>(1-$H$2)*1000</f>
        <v>67.5</v>
      </c>
    </row>
    <row r="42" spans="1:24" ht="12.75">
      <c r="A42" s="86">
        <v>2006</v>
      </c>
      <c r="B42" s="89">
        <v>143.4333333333333</v>
      </c>
      <c r="C42" s="89">
        <v>155.91666666666666</v>
      </c>
      <c r="D42" s="89">
        <v>9.363936737132674</v>
      </c>
      <c r="E42" s="89">
        <v>9.868890639090404</v>
      </c>
      <c r="F42" s="90">
        <f>I42*D42/(23678+B42)*1000</f>
        <v>27.914001693868098</v>
      </c>
      <c r="G42" s="91" t="s">
        <v>58</v>
      </c>
      <c r="H42" s="92">
        <f>I42-B42+X42</f>
        <v>-4.921370193923295</v>
      </c>
      <c r="I42" s="92">
        <f>(B42+C41-2*X42)*(23678+B42)*E41/((23678+C41)*D42+E41*(23678+B42))</f>
        <v>71.01196313941001</v>
      </c>
      <c r="J42" s="39" t="s">
        <v>61</v>
      </c>
      <c r="K42" s="73">
        <f>'calcul config'!D43</f>
        <v>-0.6622337387069547</v>
      </c>
      <c r="L42" s="73">
        <f>'calcul config'!D44</f>
        <v>-0.20440256244368907</v>
      </c>
      <c r="M42" s="73">
        <f>'calcul config'!D45</f>
        <v>-0.15686908542965572</v>
      </c>
      <c r="N42" s="73">
        <f>'calcul config'!D46</f>
        <v>-0.01682169310733107</v>
      </c>
      <c r="O42" s="73">
        <f>'calcul config'!D47</f>
        <v>-0.02657832385828114</v>
      </c>
      <c r="P42" s="73">
        <f>'calcul config'!D48</f>
        <v>-0.005862459130293151</v>
      </c>
      <c r="Q42" s="73">
        <f>'calcul config'!D49</f>
        <v>-0.00324227817997114</v>
      </c>
      <c r="R42" s="73">
        <f>'calcul config'!D50</f>
        <v>-0.0002586056851087423</v>
      </c>
      <c r="S42" s="73">
        <f>'calcul config'!D51</f>
        <v>-0.0003462943599445887</v>
      </c>
      <c r="T42" s="73">
        <f>'calcul config'!D52</f>
        <v>-8.581643896932718E-05</v>
      </c>
      <c r="U42" s="73">
        <f>'calcul config'!D53</f>
        <v>-7.080982700984046E-05</v>
      </c>
      <c r="V42" s="73">
        <f>'calcul config'!D54</f>
        <v>-9.54667186452833E-06</v>
      </c>
      <c r="W42" s="73">
        <f>'calcul config'!D55</f>
        <v>-2.148365301923722E-05</v>
      </c>
      <c r="X42" s="28">
        <f>(1-$H$2)*1000</f>
        <v>67.5</v>
      </c>
    </row>
    <row r="43" spans="1:23" ht="12.75">
      <c r="A43" s="84"/>
      <c r="B43" s="85"/>
      <c r="C43" s="85"/>
      <c r="D43" s="85"/>
      <c r="E43" s="85"/>
      <c r="F43" s="93"/>
      <c r="J43" s="39" t="s">
        <v>66</v>
      </c>
      <c r="K43" s="39">
        <v>1</v>
      </c>
      <c r="L43" s="39">
        <v>0.7</v>
      </c>
      <c r="M43" s="39">
        <v>0.6</v>
      </c>
      <c r="N43" s="39">
        <v>0.5</v>
      </c>
      <c r="O43" s="39">
        <v>0.15</v>
      </c>
      <c r="P43" s="39">
        <v>0.1</v>
      </c>
      <c r="Q43" s="39">
        <v>0.1</v>
      </c>
      <c r="R43" s="39">
        <v>0.3</v>
      </c>
      <c r="S43" s="39">
        <v>0.05</v>
      </c>
      <c r="T43" s="39">
        <v>0.05</v>
      </c>
      <c r="U43" s="39">
        <v>0.05</v>
      </c>
      <c r="V43" s="39">
        <v>0.05</v>
      </c>
      <c r="W43" s="39">
        <v>0.05</v>
      </c>
    </row>
    <row r="44" spans="1:25" ht="15" customHeight="1">
      <c r="A44" s="94" t="s">
        <v>87</v>
      </c>
      <c r="B44" s="95"/>
      <c r="C44" s="95"/>
      <c r="D44" s="95"/>
      <c r="E44" s="95"/>
      <c r="F44" s="96"/>
      <c r="G44" s="97"/>
      <c r="H44" s="97"/>
      <c r="I44" s="98">
        <v>180</v>
      </c>
      <c r="J44" s="39" t="s">
        <v>67</v>
      </c>
      <c r="K44" s="73">
        <f>K40/(K43*1.5)</f>
        <v>0.44224445011696245</v>
      </c>
      <c r="L44" s="73">
        <f>L40/(L43*1.5)</f>
        <v>0.19467198657224768</v>
      </c>
      <c r="M44" s="73">
        <f aca="true" t="shared" si="1" ref="M44:W44">M40/(M43*1.5)</f>
        <v>0.17449238613487242</v>
      </c>
      <c r="N44" s="73">
        <f t="shared" si="1"/>
        <v>0.0224301212434271</v>
      </c>
      <c r="O44" s="73">
        <f t="shared" si="1"/>
        <v>0.11840957533403135</v>
      </c>
      <c r="P44" s="73">
        <f t="shared" si="1"/>
        <v>0.039092259084933176</v>
      </c>
      <c r="Q44" s="73">
        <f t="shared" si="1"/>
        <v>0.021619882752449058</v>
      </c>
      <c r="R44" s="73">
        <f t="shared" si="1"/>
        <v>0.0005755180040505444</v>
      </c>
      <c r="S44" s="73">
        <f t="shared" si="1"/>
        <v>0.004660808096112374</v>
      </c>
      <c r="T44" s="73">
        <f t="shared" si="1"/>
        <v>0.0011505790035687908</v>
      </c>
      <c r="U44" s="73">
        <f t="shared" si="1"/>
        <v>0.0009457484739815992</v>
      </c>
      <c r="V44" s="73">
        <f t="shared" si="1"/>
        <v>0.00012813772810388546</v>
      </c>
      <c r="W44" s="73">
        <f t="shared" si="1"/>
        <v>0.0002906437438549728</v>
      </c>
      <c r="X44" s="73"/>
      <c r="Y44" s="73"/>
    </row>
    <row r="45" s="101" customFormat="1" ht="12.75"/>
    <row r="46" spans="1:24" s="101" customFormat="1" ht="12.75">
      <c r="A46" s="101">
        <v>2008</v>
      </c>
      <c r="B46" s="101">
        <v>143.88</v>
      </c>
      <c r="C46" s="101">
        <v>130.98</v>
      </c>
      <c r="D46" s="101">
        <v>9.184127212548368</v>
      </c>
      <c r="E46" s="101">
        <v>9.679381584810674</v>
      </c>
      <c r="F46" s="101">
        <v>28.727985601917815</v>
      </c>
      <c r="G46" s="101" t="s">
        <v>59</v>
      </c>
      <c r="H46" s="101">
        <v>-1.8650668100967494</v>
      </c>
      <c r="I46" s="101">
        <v>74.51493318990325</v>
      </c>
      <c r="J46" s="101" t="s">
        <v>73</v>
      </c>
      <c r="K46" s="101">
        <v>1.7138546828411965</v>
      </c>
      <c r="M46" s="101" t="s">
        <v>68</v>
      </c>
      <c r="N46" s="101">
        <v>0.8859344303031416</v>
      </c>
      <c r="X46" s="101">
        <v>67.5</v>
      </c>
    </row>
    <row r="47" spans="1:24" s="101" customFormat="1" ht="12.75">
      <c r="A47" s="101">
        <v>2005</v>
      </c>
      <c r="B47" s="101">
        <v>167.8800048828125</v>
      </c>
      <c r="C47" s="101">
        <v>161.67999267578125</v>
      </c>
      <c r="D47" s="101">
        <v>9.366735458374023</v>
      </c>
      <c r="E47" s="101">
        <v>9.475735664367676</v>
      </c>
      <c r="F47" s="101">
        <v>32.73555120489544</v>
      </c>
      <c r="G47" s="101" t="s">
        <v>56</v>
      </c>
      <c r="H47" s="101">
        <v>-17.041681793122123</v>
      </c>
      <c r="I47" s="101">
        <v>83.33832308969038</v>
      </c>
      <c r="J47" s="101" t="s">
        <v>62</v>
      </c>
      <c r="K47" s="101">
        <v>1.2727779031872757</v>
      </c>
      <c r="L47" s="101">
        <v>0.020551753761643452</v>
      </c>
      <c r="M47" s="101">
        <v>0.3013128461552843</v>
      </c>
      <c r="N47" s="101">
        <v>0.005173478039255752</v>
      </c>
      <c r="O47" s="101">
        <v>0.05111733203332736</v>
      </c>
      <c r="P47" s="101">
        <v>0.0005897151187711851</v>
      </c>
      <c r="Q47" s="101">
        <v>0.006222168289619333</v>
      </c>
      <c r="R47" s="101">
        <v>7.969358147514491E-05</v>
      </c>
      <c r="S47" s="101">
        <v>0.0006706719528730933</v>
      </c>
      <c r="T47" s="101">
        <v>8.68746652137578E-06</v>
      </c>
      <c r="U47" s="101">
        <v>0.00013609535357144548</v>
      </c>
      <c r="V47" s="101">
        <v>2.954939084402515E-06</v>
      </c>
      <c r="W47" s="101">
        <v>4.182179778990766E-05</v>
      </c>
      <c r="X47" s="101">
        <v>67.5</v>
      </c>
    </row>
    <row r="48" spans="1:24" s="101" customFormat="1" ht="12.75">
      <c r="A48" s="101">
        <v>2006</v>
      </c>
      <c r="B48" s="101">
        <v>161</v>
      </c>
      <c r="C48" s="101">
        <v>167.8000030517578</v>
      </c>
      <c r="D48" s="101">
        <v>9.199124336242676</v>
      </c>
      <c r="E48" s="101">
        <v>9.626765251159668</v>
      </c>
      <c r="F48" s="101">
        <v>36.7473404736067</v>
      </c>
      <c r="G48" s="101" t="s">
        <v>57</v>
      </c>
      <c r="H48" s="101">
        <v>1.7286128038263797</v>
      </c>
      <c r="I48" s="101">
        <v>95.22861280382638</v>
      </c>
      <c r="J48" s="101" t="s">
        <v>60</v>
      </c>
      <c r="K48" s="101">
        <v>-0.13329719750897676</v>
      </c>
      <c r="L48" s="101">
        <v>0.00011130654177249875</v>
      </c>
      <c r="M48" s="101">
        <v>0.03496002205840462</v>
      </c>
      <c r="N48" s="101">
        <v>5.321891110293355E-05</v>
      </c>
      <c r="O48" s="101">
        <v>-0.00480484162922509</v>
      </c>
      <c r="P48" s="101">
        <v>1.2738695014948145E-05</v>
      </c>
      <c r="Q48" s="101">
        <v>0.0008838552437528875</v>
      </c>
      <c r="R48" s="101">
        <v>4.2738756932929714E-06</v>
      </c>
      <c r="S48" s="101">
        <v>-1.780913323790159E-05</v>
      </c>
      <c r="T48" s="101">
        <v>9.123536249732306E-07</v>
      </c>
      <c r="U48" s="101">
        <v>2.9950659157210012E-05</v>
      </c>
      <c r="V48" s="101">
        <v>3.376407263412342E-07</v>
      </c>
      <c r="W48" s="101">
        <v>2.8075367901645973E-07</v>
      </c>
      <c r="X48" s="101">
        <v>67.5</v>
      </c>
    </row>
    <row r="49" spans="1:24" s="101" customFormat="1" ht="12.75">
      <c r="A49" s="101">
        <v>2007</v>
      </c>
      <c r="B49" s="101">
        <v>138.97999572753906</v>
      </c>
      <c r="C49" s="101">
        <v>134.47999572753906</v>
      </c>
      <c r="D49" s="101">
        <v>9.29711627960205</v>
      </c>
      <c r="E49" s="101">
        <v>9.9365816116333</v>
      </c>
      <c r="F49" s="101">
        <v>34.0915085915953</v>
      </c>
      <c r="G49" s="101" t="s">
        <v>58</v>
      </c>
      <c r="H49" s="101">
        <v>15.854265104676045</v>
      </c>
      <c r="I49" s="101">
        <v>87.33426083221511</v>
      </c>
      <c r="J49" s="101" t="s">
        <v>61</v>
      </c>
      <c r="K49" s="101">
        <v>1.265778593585012</v>
      </c>
      <c r="L49" s="101">
        <v>0.020551452346074826</v>
      </c>
      <c r="M49" s="101">
        <v>0.29927784434514004</v>
      </c>
      <c r="N49" s="101">
        <v>0.005173204303926393</v>
      </c>
      <c r="O49" s="101">
        <v>0.050891012282361814</v>
      </c>
      <c r="P49" s="101">
        <v>0.0005895775156471193</v>
      </c>
      <c r="Q49" s="101">
        <v>0.006159072830583748</v>
      </c>
      <c r="R49" s="101">
        <v>7.957889742195377E-05</v>
      </c>
      <c r="S49" s="101">
        <v>0.0006704354578510324</v>
      </c>
      <c r="T49" s="101">
        <v>8.639426220706049E-06</v>
      </c>
      <c r="U49" s="101">
        <v>0.00013275881620361562</v>
      </c>
      <c r="V49" s="101">
        <v>2.9355857562751145E-06</v>
      </c>
      <c r="W49" s="101">
        <v>4.1820855416306876E-05</v>
      </c>
      <c r="X49" s="101">
        <v>67.5</v>
      </c>
    </row>
    <row r="50" s="101" customFormat="1" ht="12.75"/>
    <row r="51" s="101" customFormat="1" ht="12.75"/>
    <row r="52" s="101" customFormat="1" ht="12.75"/>
    <row r="53" s="101" customFormat="1" ht="12.75"/>
    <row r="54" s="101" customFormat="1" ht="12.75"/>
    <row r="55" s="101" customFormat="1" ht="12.75" hidden="1">
      <c r="A55" s="101" t="s">
        <v>116</v>
      </c>
    </row>
    <row r="56" spans="1:24" s="101" customFormat="1" ht="12.75" hidden="1">
      <c r="A56" s="101">
        <v>2008</v>
      </c>
      <c r="B56" s="101">
        <v>128.8</v>
      </c>
      <c r="C56" s="101">
        <v>131.9</v>
      </c>
      <c r="D56" s="101">
        <v>9.488704200064431</v>
      </c>
      <c r="E56" s="101">
        <v>9.891064982817868</v>
      </c>
      <c r="F56" s="101">
        <v>29.2130766913765</v>
      </c>
      <c r="G56" s="101" t="s">
        <v>59</v>
      </c>
      <c r="H56" s="101">
        <v>11.99450465655147</v>
      </c>
      <c r="I56" s="101">
        <v>73.29450465655148</v>
      </c>
      <c r="J56" s="101" t="s">
        <v>73</v>
      </c>
      <c r="K56" s="101">
        <v>0.5607396442691608</v>
      </c>
      <c r="M56" s="101" t="s">
        <v>68</v>
      </c>
      <c r="N56" s="101">
        <v>0.2994177871496743</v>
      </c>
      <c r="X56" s="101">
        <v>67.5</v>
      </c>
    </row>
    <row r="57" spans="1:24" s="101" customFormat="1" ht="12.75" hidden="1">
      <c r="A57" s="101">
        <v>2007</v>
      </c>
      <c r="B57" s="101">
        <v>121.63999938964844</v>
      </c>
      <c r="C57" s="101">
        <v>128.24000549316406</v>
      </c>
      <c r="D57" s="101">
        <v>9.54816722869873</v>
      </c>
      <c r="E57" s="101">
        <v>10.101634979248047</v>
      </c>
      <c r="F57" s="101">
        <v>24.192822889114247</v>
      </c>
      <c r="G57" s="101" t="s">
        <v>56</v>
      </c>
      <c r="H57" s="101">
        <v>6.162722749455007</v>
      </c>
      <c r="I57" s="101">
        <v>60.302722139103444</v>
      </c>
      <c r="J57" s="101" t="s">
        <v>62</v>
      </c>
      <c r="K57" s="101">
        <v>0.7184222552515371</v>
      </c>
      <c r="L57" s="101">
        <v>0.10427663863439499</v>
      </c>
      <c r="M57" s="101">
        <v>0.17007647479371796</v>
      </c>
      <c r="N57" s="101">
        <v>0.06288567913010862</v>
      </c>
      <c r="O57" s="101">
        <v>0.028853090425368405</v>
      </c>
      <c r="P57" s="101">
        <v>0.002991446307299373</v>
      </c>
      <c r="Q57" s="101">
        <v>0.0035120588017455846</v>
      </c>
      <c r="R57" s="101">
        <v>0.0009679999034586319</v>
      </c>
      <c r="S57" s="101">
        <v>0.000378552374082072</v>
      </c>
      <c r="T57" s="101">
        <v>4.40034748557479E-05</v>
      </c>
      <c r="U57" s="101">
        <v>7.681323839686938E-05</v>
      </c>
      <c r="V57" s="101">
        <v>3.593213805094775E-05</v>
      </c>
      <c r="W57" s="101">
        <v>2.3603236555594077E-05</v>
      </c>
      <c r="X57" s="101">
        <v>67.5</v>
      </c>
    </row>
    <row r="58" spans="1:24" s="101" customFormat="1" ht="12.75" hidden="1">
      <c r="A58" s="101">
        <v>2006</v>
      </c>
      <c r="B58" s="101">
        <v>148.17999267578125</v>
      </c>
      <c r="C58" s="101">
        <v>161.17999267578125</v>
      </c>
      <c r="D58" s="101">
        <v>9.194010734558105</v>
      </c>
      <c r="E58" s="101">
        <v>9.670936584472656</v>
      </c>
      <c r="F58" s="101">
        <v>28.580313343638757</v>
      </c>
      <c r="G58" s="101" t="s">
        <v>57</v>
      </c>
      <c r="H58" s="101">
        <v>-6.614417854006845</v>
      </c>
      <c r="I58" s="101">
        <v>74.0655748217744</v>
      </c>
      <c r="J58" s="101" t="s">
        <v>60</v>
      </c>
      <c r="K58" s="101">
        <v>0.7154916873455699</v>
      </c>
      <c r="L58" s="101">
        <v>-0.0005665481545838082</v>
      </c>
      <c r="M58" s="101">
        <v>-0.1695462370488558</v>
      </c>
      <c r="N58" s="101">
        <v>-0.000650001429149813</v>
      </c>
      <c r="O58" s="101">
        <v>0.028705635965245228</v>
      </c>
      <c r="P58" s="101">
        <v>-6.499316797797978E-05</v>
      </c>
      <c r="Q58" s="101">
        <v>-0.0035071736252076853</v>
      </c>
      <c r="R58" s="101">
        <v>-5.224578519882108E-05</v>
      </c>
      <c r="S58" s="101">
        <v>0.0003731767560672596</v>
      </c>
      <c r="T58" s="101">
        <v>-4.639877775597153E-06</v>
      </c>
      <c r="U58" s="101">
        <v>-7.678621001001942E-05</v>
      </c>
      <c r="V58" s="101">
        <v>-4.11619348374286E-06</v>
      </c>
      <c r="W58" s="101">
        <v>2.312389912121783E-05</v>
      </c>
      <c r="X58" s="101">
        <v>67.5</v>
      </c>
    </row>
    <row r="59" spans="1:24" s="101" customFormat="1" ht="12.75" hidden="1">
      <c r="A59" s="101">
        <v>2005</v>
      </c>
      <c r="B59" s="101">
        <v>158.4199981689453</v>
      </c>
      <c r="C59" s="101">
        <v>154.02000427246094</v>
      </c>
      <c r="D59" s="101">
        <v>9.027710914611816</v>
      </c>
      <c r="E59" s="101">
        <v>9.34185791015625</v>
      </c>
      <c r="F59" s="101">
        <v>36.15782953990044</v>
      </c>
      <c r="G59" s="101" t="s">
        <v>58</v>
      </c>
      <c r="H59" s="101">
        <v>4.549741534425166</v>
      </c>
      <c r="I59" s="101">
        <v>95.46973970337048</v>
      </c>
      <c r="J59" s="101" t="s">
        <v>61</v>
      </c>
      <c r="K59" s="101">
        <v>-0.06482424068274206</v>
      </c>
      <c r="L59" s="101">
        <v>-0.1042750995591792</v>
      </c>
      <c r="M59" s="101">
        <v>-0.013419418051144463</v>
      </c>
      <c r="N59" s="101">
        <v>-0.06288231975521483</v>
      </c>
      <c r="O59" s="101">
        <v>-0.0029132955437623552</v>
      </c>
      <c r="P59" s="101">
        <v>-0.0029907401922552954</v>
      </c>
      <c r="Q59" s="101">
        <v>-0.0001851761041987187</v>
      </c>
      <c r="R59" s="101">
        <v>-0.0009665889462563077</v>
      </c>
      <c r="S59" s="101">
        <v>-6.356892837141434E-05</v>
      </c>
      <c r="T59" s="101">
        <v>-4.3758168764334244E-05</v>
      </c>
      <c r="U59" s="101">
        <v>2.037534125231366E-06</v>
      </c>
      <c r="V59" s="101">
        <v>-3.56955949119322E-05</v>
      </c>
      <c r="W59" s="101">
        <v>-4.73265943535702E-06</v>
      </c>
      <c r="X59" s="101">
        <v>67.5</v>
      </c>
    </row>
    <row r="60" s="101" customFormat="1" ht="12.75" hidden="1">
      <c r="A60" s="101" t="s">
        <v>122</v>
      </c>
    </row>
    <row r="61" spans="1:24" s="101" customFormat="1" ht="12.75" hidden="1">
      <c r="A61" s="101">
        <v>2008</v>
      </c>
      <c r="B61" s="101">
        <v>130.88</v>
      </c>
      <c r="C61" s="101">
        <v>136.08</v>
      </c>
      <c r="D61" s="101">
        <v>9.121380313408809</v>
      </c>
      <c r="E61" s="101">
        <v>9.661201737240356</v>
      </c>
      <c r="F61" s="101">
        <v>27.7311169648105</v>
      </c>
      <c r="G61" s="101" t="s">
        <v>59</v>
      </c>
      <c r="H61" s="101">
        <v>9.00453100245663</v>
      </c>
      <c r="I61" s="101">
        <v>72.38453100245663</v>
      </c>
      <c r="J61" s="101" t="s">
        <v>73</v>
      </c>
      <c r="K61" s="101">
        <v>0.6472420715499128</v>
      </c>
      <c r="M61" s="101" t="s">
        <v>68</v>
      </c>
      <c r="N61" s="101">
        <v>0.3356803609252904</v>
      </c>
      <c r="X61" s="101">
        <v>67.5</v>
      </c>
    </row>
    <row r="62" spans="1:24" s="101" customFormat="1" ht="12.75" hidden="1">
      <c r="A62" s="101">
        <v>2007</v>
      </c>
      <c r="B62" s="101">
        <v>125.86000061035156</v>
      </c>
      <c r="C62" s="101">
        <v>117.66000366210938</v>
      </c>
      <c r="D62" s="101">
        <v>9.536333084106445</v>
      </c>
      <c r="E62" s="101">
        <v>10.039055824279785</v>
      </c>
      <c r="F62" s="101">
        <v>25.58736668850046</v>
      </c>
      <c r="G62" s="101" t="s">
        <v>56</v>
      </c>
      <c r="H62" s="101">
        <v>5.5092129611054474</v>
      </c>
      <c r="I62" s="101">
        <v>63.86921357145701</v>
      </c>
      <c r="J62" s="101" t="s">
        <v>62</v>
      </c>
      <c r="K62" s="101">
        <v>0.7806560235093807</v>
      </c>
      <c r="L62" s="101">
        <v>0.05103121829647435</v>
      </c>
      <c r="M62" s="101">
        <v>0.1848094054431313</v>
      </c>
      <c r="N62" s="101">
        <v>0.007723955702233149</v>
      </c>
      <c r="O62" s="101">
        <v>0.03135258406820728</v>
      </c>
      <c r="P62" s="101">
        <v>0.0014639930681513275</v>
      </c>
      <c r="Q62" s="101">
        <v>0.003816304824165928</v>
      </c>
      <c r="R62" s="101">
        <v>0.00011892506910796348</v>
      </c>
      <c r="S62" s="101">
        <v>0.00041133853070822506</v>
      </c>
      <c r="T62" s="101">
        <v>2.152585643456973E-05</v>
      </c>
      <c r="U62" s="101">
        <v>8.346532833974052E-05</v>
      </c>
      <c r="V62" s="101">
        <v>4.420613912981648E-06</v>
      </c>
      <c r="W62" s="101">
        <v>2.5647319720282476E-05</v>
      </c>
      <c r="X62" s="101">
        <v>67.5</v>
      </c>
    </row>
    <row r="63" spans="1:24" s="101" customFormat="1" ht="12.75" hidden="1">
      <c r="A63" s="101">
        <v>2006</v>
      </c>
      <c r="B63" s="101">
        <v>139.22000122070312</v>
      </c>
      <c r="C63" s="101">
        <v>147.9199981689453</v>
      </c>
      <c r="D63" s="101">
        <v>9.578269958496094</v>
      </c>
      <c r="E63" s="101">
        <v>10.02391529083252</v>
      </c>
      <c r="F63" s="101">
        <v>25.094209859686334</v>
      </c>
      <c r="G63" s="101" t="s">
        <v>57</v>
      </c>
      <c r="H63" s="101">
        <v>-9.32101689735947</v>
      </c>
      <c r="I63" s="101">
        <v>62.39898432334365</v>
      </c>
      <c r="J63" s="101" t="s">
        <v>60</v>
      </c>
      <c r="K63" s="101">
        <v>0.7035282020965455</v>
      </c>
      <c r="L63" s="101">
        <v>-0.00027733479428658953</v>
      </c>
      <c r="M63" s="101">
        <v>-0.1674503088673075</v>
      </c>
      <c r="N63" s="101">
        <v>-7.951723141491805E-05</v>
      </c>
      <c r="O63" s="101">
        <v>0.02810670906885495</v>
      </c>
      <c r="P63" s="101">
        <v>-3.1851355434342E-05</v>
      </c>
      <c r="Q63" s="101">
        <v>-0.00349902034171381</v>
      </c>
      <c r="R63" s="101">
        <v>-6.382938253040132E-06</v>
      </c>
      <c r="S63" s="101">
        <v>0.00035560168235395246</v>
      </c>
      <c r="T63" s="101">
        <v>-2.2770643726175583E-06</v>
      </c>
      <c r="U63" s="101">
        <v>-7.89251761355713E-05</v>
      </c>
      <c r="V63" s="101">
        <v>-4.978409301153195E-07</v>
      </c>
      <c r="W63" s="101">
        <v>2.1730582914386635E-05</v>
      </c>
      <c r="X63" s="101">
        <v>67.5</v>
      </c>
    </row>
    <row r="64" spans="1:24" s="101" customFormat="1" ht="12.75" hidden="1">
      <c r="A64" s="101">
        <v>2005</v>
      </c>
      <c r="B64" s="101">
        <v>157.17999267578125</v>
      </c>
      <c r="C64" s="101">
        <v>141.5800018310547</v>
      </c>
      <c r="D64" s="101">
        <v>9.699861526489258</v>
      </c>
      <c r="E64" s="101">
        <v>10.150423049926758</v>
      </c>
      <c r="F64" s="101">
        <v>35.18695461554267</v>
      </c>
      <c r="G64" s="101" t="s">
        <v>58</v>
      </c>
      <c r="H64" s="101">
        <v>-3.216140138792966</v>
      </c>
      <c r="I64" s="101">
        <v>86.46385253698828</v>
      </c>
      <c r="J64" s="101" t="s">
        <v>61</v>
      </c>
      <c r="K64" s="101">
        <v>-0.3383369561491633</v>
      </c>
      <c r="L64" s="101">
        <v>-0.051030464687618675</v>
      </c>
      <c r="M64" s="101">
        <v>-0.07819789255783693</v>
      </c>
      <c r="N64" s="101">
        <v>-0.0077235463810330085</v>
      </c>
      <c r="O64" s="101">
        <v>-0.013892351603409408</v>
      </c>
      <c r="P64" s="101">
        <v>-0.0014636465402385005</v>
      </c>
      <c r="Q64" s="101">
        <v>-0.0015234957037107489</v>
      </c>
      <c r="R64" s="101">
        <v>-0.00011875365325577049</v>
      </c>
      <c r="S64" s="101">
        <v>-0.0002067530661253663</v>
      </c>
      <c r="T64" s="101">
        <v>-2.1405080543755563E-05</v>
      </c>
      <c r="U64" s="101">
        <v>-2.7152856329118262E-05</v>
      </c>
      <c r="V64" s="101">
        <v>-4.3924915225813274E-06</v>
      </c>
      <c r="W64" s="101">
        <v>-1.362228963997455E-05</v>
      </c>
      <c r="X64" s="101">
        <v>67.5</v>
      </c>
    </row>
    <row r="65" s="101" customFormat="1" ht="12.75" hidden="1">
      <c r="A65" s="101" t="s">
        <v>128</v>
      </c>
    </row>
    <row r="66" spans="1:24" s="101" customFormat="1" ht="12.75" hidden="1">
      <c r="A66" s="101">
        <v>2008</v>
      </c>
      <c r="B66" s="101">
        <v>132.88</v>
      </c>
      <c r="C66" s="101">
        <v>129.08</v>
      </c>
      <c r="D66" s="101">
        <v>9.136069970953127</v>
      </c>
      <c r="E66" s="101">
        <v>9.580797670091096</v>
      </c>
      <c r="F66" s="101">
        <v>29.478357287251804</v>
      </c>
      <c r="G66" s="101" t="s">
        <v>59</v>
      </c>
      <c r="H66" s="101">
        <v>11.44796105934941</v>
      </c>
      <c r="I66" s="101">
        <v>76.8279610593494</v>
      </c>
      <c r="J66" s="101" t="s">
        <v>73</v>
      </c>
      <c r="K66" s="101">
        <v>0.9841840699004344</v>
      </c>
      <c r="M66" s="101" t="s">
        <v>68</v>
      </c>
      <c r="N66" s="101">
        <v>0.548834657030836</v>
      </c>
      <c r="X66" s="101">
        <v>67.5</v>
      </c>
    </row>
    <row r="67" spans="1:24" s="101" customFormat="1" ht="12.75" hidden="1">
      <c r="A67" s="101">
        <v>2007</v>
      </c>
      <c r="B67" s="101">
        <v>120.05999755859375</v>
      </c>
      <c r="C67" s="101">
        <v>116.95999908447266</v>
      </c>
      <c r="D67" s="101">
        <v>9.590432167053223</v>
      </c>
      <c r="E67" s="101">
        <v>10.203228950500488</v>
      </c>
      <c r="F67" s="101">
        <v>22.9828477125785</v>
      </c>
      <c r="G67" s="101" t="s">
        <v>56</v>
      </c>
      <c r="H67" s="101">
        <v>4.47050735000326</v>
      </c>
      <c r="I67" s="101">
        <v>57.03050490859701</v>
      </c>
      <c r="J67" s="101" t="s">
        <v>62</v>
      </c>
      <c r="K67" s="101">
        <v>0.9172684208958317</v>
      </c>
      <c r="L67" s="101">
        <v>0.30682476810691567</v>
      </c>
      <c r="M67" s="101">
        <v>0.2171503921387757</v>
      </c>
      <c r="N67" s="101">
        <v>0.007211438815369617</v>
      </c>
      <c r="O67" s="101">
        <v>0.036839194965647554</v>
      </c>
      <c r="P67" s="101">
        <v>0.00880174621370436</v>
      </c>
      <c r="Q67" s="101">
        <v>0.004484159717737482</v>
      </c>
      <c r="R67" s="101">
        <v>0.00011097530946746587</v>
      </c>
      <c r="S67" s="101">
        <v>0.00048332161327619186</v>
      </c>
      <c r="T67" s="101">
        <v>0.0001295248193103514</v>
      </c>
      <c r="U67" s="101">
        <v>9.80831810196097E-05</v>
      </c>
      <c r="V67" s="101">
        <v>4.116679094365411E-06</v>
      </c>
      <c r="W67" s="101">
        <v>3.013781770724094E-05</v>
      </c>
      <c r="X67" s="101">
        <v>67.5</v>
      </c>
    </row>
    <row r="68" spans="1:24" s="101" customFormat="1" ht="12.75" hidden="1">
      <c r="A68" s="101">
        <v>2006</v>
      </c>
      <c r="B68" s="101">
        <v>130.33999633789062</v>
      </c>
      <c r="C68" s="101">
        <v>144.33999633789062</v>
      </c>
      <c r="D68" s="101">
        <v>9.451098442077637</v>
      </c>
      <c r="E68" s="101">
        <v>9.944056510925293</v>
      </c>
      <c r="F68" s="101">
        <v>23.148866763130204</v>
      </c>
      <c r="G68" s="101" t="s">
        <v>57</v>
      </c>
      <c r="H68" s="101">
        <v>-4.525495245319917</v>
      </c>
      <c r="I68" s="101">
        <v>58.314501092570715</v>
      </c>
      <c r="J68" s="101" t="s">
        <v>60</v>
      </c>
      <c r="K68" s="101">
        <v>0.6117180910584099</v>
      </c>
      <c r="L68" s="101">
        <v>0.0016696869800577221</v>
      </c>
      <c r="M68" s="101">
        <v>-0.14664563100407568</v>
      </c>
      <c r="N68" s="101">
        <v>7.483786889150084E-05</v>
      </c>
      <c r="O68" s="101">
        <v>0.024270069618431426</v>
      </c>
      <c r="P68" s="101">
        <v>0.00019095194120937785</v>
      </c>
      <c r="Q68" s="101">
        <v>-0.0031139651943854424</v>
      </c>
      <c r="R68" s="101">
        <v>6.035530900384136E-06</v>
      </c>
      <c r="S68" s="101">
        <v>0.0002931421137856216</v>
      </c>
      <c r="T68" s="101">
        <v>1.3590454759285869E-05</v>
      </c>
      <c r="U68" s="101">
        <v>-7.349064057400872E-05</v>
      </c>
      <c r="V68" s="101">
        <v>4.813459211903271E-07</v>
      </c>
      <c r="W68" s="101">
        <v>1.7472549031686384E-05</v>
      </c>
      <c r="X68" s="101">
        <v>67.5</v>
      </c>
    </row>
    <row r="69" spans="1:24" s="101" customFormat="1" ht="12.75" hidden="1">
      <c r="A69" s="101">
        <v>2005</v>
      </c>
      <c r="B69" s="101">
        <v>176.3800048828125</v>
      </c>
      <c r="C69" s="101">
        <v>150.5800018310547</v>
      </c>
      <c r="D69" s="101">
        <v>9.378222465515137</v>
      </c>
      <c r="E69" s="101">
        <v>9.806050300598145</v>
      </c>
      <c r="F69" s="101">
        <v>37.60101108767453</v>
      </c>
      <c r="G69" s="101" t="s">
        <v>58</v>
      </c>
      <c r="H69" s="101">
        <v>-13.238340340156356</v>
      </c>
      <c r="I69" s="101">
        <v>95.64166454265614</v>
      </c>
      <c r="J69" s="101" t="s">
        <v>61</v>
      </c>
      <c r="K69" s="101">
        <v>-0.6835073759986703</v>
      </c>
      <c r="L69" s="101">
        <v>0.30682022500032685</v>
      </c>
      <c r="M69" s="101">
        <v>-0.16015414984770313</v>
      </c>
      <c r="N69" s="101">
        <v>0.007211050483889246</v>
      </c>
      <c r="O69" s="101">
        <v>-0.0277144367872321</v>
      </c>
      <c r="P69" s="101">
        <v>0.008799674639815238</v>
      </c>
      <c r="Q69" s="101">
        <v>-0.0032265940467210196</v>
      </c>
      <c r="R69" s="101">
        <v>0.00011081106297726021</v>
      </c>
      <c r="S69" s="101">
        <v>-0.0003842752698069425</v>
      </c>
      <c r="T69" s="101">
        <v>0.00012880985349271608</v>
      </c>
      <c r="U69" s="101">
        <v>-6.495718703074657E-05</v>
      </c>
      <c r="V69" s="101">
        <v>4.088441374183891E-06</v>
      </c>
      <c r="W69" s="101">
        <v>-2.455601935351495E-05</v>
      </c>
      <c r="X69" s="101">
        <v>67.5</v>
      </c>
    </row>
    <row r="70" s="101" customFormat="1" ht="12.75" hidden="1">
      <c r="A70" s="101" t="s">
        <v>134</v>
      </c>
    </row>
    <row r="71" spans="1:24" s="101" customFormat="1" ht="12.75" hidden="1">
      <c r="A71" s="101">
        <v>2008</v>
      </c>
      <c r="B71" s="101">
        <v>135.24</v>
      </c>
      <c r="C71" s="101">
        <v>130.14</v>
      </c>
      <c r="D71" s="101">
        <v>9.054698359705903</v>
      </c>
      <c r="E71" s="101">
        <v>9.579698012323531</v>
      </c>
      <c r="F71" s="101">
        <v>29.99689753800255</v>
      </c>
      <c r="G71" s="101" t="s">
        <v>59</v>
      </c>
      <c r="H71" s="101">
        <v>11.149797533914224</v>
      </c>
      <c r="I71" s="101">
        <v>78.88979753391423</v>
      </c>
      <c r="J71" s="101" t="s">
        <v>73</v>
      </c>
      <c r="K71" s="101">
        <v>0.34692868750046457</v>
      </c>
      <c r="M71" s="101" t="s">
        <v>68</v>
      </c>
      <c r="N71" s="101">
        <v>0.2392351058307547</v>
      </c>
      <c r="X71" s="101">
        <v>67.5</v>
      </c>
    </row>
    <row r="72" spans="1:24" s="101" customFormat="1" ht="12.75" hidden="1">
      <c r="A72" s="101">
        <v>2007</v>
      </c>
      <c r="B72" s="101">
        <v>133.22000122070312</v>
      </c>
      <c r="C72" s="101">
        <v>129.9199981689453</v>
      </c>
      <c r="D72" s="101">
        <v>9.405502319335938</v>
      </c>
      <c r="E72" s="101">
        <v>10.110782623291016</v>
      </c>
      <c r="F72" s="101">
        <v>25.585536357093243</v>
      </c>
      <c r="G72" s="101" t="s">
        <v>56</v>
      </c>
      <c r="H72" s="101">
        <v>-0.9469764141990709</v>
      </c>
      <c r="I72" s="101">
        <v>64.77302480650405</v>
      </c>
      <c r="J72" s="101" t="s">
        <v>62</v>
      </c>
      <c r="K72" s="101">
        <v>0.4423660183878714</v>
      </c>
      <c r="L72" s="101">
        <v>0.3734475747000298</v>
      </c>
      <c r="M72" s="101">
        <v>0.1047238490690507</v>
      </c>
      <c r="N72" s="101">
        <v>0.01937957909871254</v>
      </c>
      <c r="O72" s="101">
        <v>0.017766095169100552</v>
      </c>
      <c r="P72" s="101">
        <v>0.010712987677514756</v>
      </c>
      <c r="Q72" s="101">
        <v>0.0021625439638706424</v>
      </c>
      <c r="R72" s="101">
        <v>0.00029830070263615747</v>
      </c>
      <c r="S72" s="101">
        <v>0.000233090209391938</v>
      </c>
      <c r="T72" s="101">
        <v>0.00015764421521545464</v>
      </c>
      <c r="U72" s="101">
        <v>4.730853772813912E-05</v>
      </c>
      <c r="V72" s="101">
        <v>1.1070550074042467E-05</v>
      </c>
      <c r="W72" s="101">
        <v>1.4535162949523023E-05</v>
      </c>
      <c r="X72" s="101">
        <v>67.5</v>
      </c>
    </row>
    <row r="73" spans="1:24" s="101" customFormat="1" ht="12.75" hidden="1">
      <c r="A73" s="101">
        <v>2006</v>
      </c>
      <c r="B73" s="101">
        <v>131.77999877929688</v>
      </c>
      <c r="C73" s="101">
        <v>146.67999267578125</v>
      </c>
      <c r="D73" s="101">
        <v>9.550278663635254</v>
      </c>
      <c r="E73" s="101">
        <v>10.191890716552734</v>
      </c>
      <c r="F73" s="101">
        <v>26.135545085702017</v>
      </c>
      <c r="G73" s="101" t="s">
        <v>57</v>
      </c>
      <c r="H73" s="101">
        <v>0.8784746596210624</v>
      </c>
      <c r="I73" s="101">
        <v>65.15847343891794</v>
      </c>
      <c r="J73" s="101" t="s">
        <v>60</v>
      </c>
      <c r="K73" s="101">
        <v>0.39427920006785117</v>
      </c>
      <c r="L73" s="101">
        <v>0.0020322552313690604</v>
      </c>
      <c r="M73" s="101">
        <v>-0.09387376975079326</v>
      </c>
      <c r="N73" s="101">
        <v>-0.00020035083741180824</v>
      </c>
      <c r="O73" s="101">
        <v>0.015747027753319605</v>
      </c>
      <c r="P73" s="101">
        <v>0.0002324421770594047</v>
      </c>
      <c r="Q73" s="101">
        <v>-0.00196296666764456</v>
      </c>
      <c r="R73" s="101">
        <v>-1.60890133982404E-05</v>
      </c>
      <c r="S73" s="101">
        <v>0.00019884965329397433</v>
      </c>
      <c r="T73" s="101">
        <v>1.6547153083410663E-05</v>
      </c>
      <c r="U73" s="101">
        <v>-4.437935819853274E-05</v>
      </c>
      <c r="V73" s="101">
        <v>-1.2655806962823286E-06</v>
      </c>
      <c r="W73" s="101">
        <v>1.2142691950055286E-05</v>
      </c>
      <c r="X73" s="101">
        <v>67.5</v>
      </c>
    </row>
    <row r="74" spans="1:24" s="101" customFormat="1" ht="12.75" hidden="1">
      <c r="A74" s="101">
        <v>2005</v>
      </c>
      <c r="B74" s="101">
        <v>165.10000610351562</v>
      </c>
      <c r="C74" s="101">
        <v>151.5</v>
      </c>
      <c r="D74" s="101">
        <v>9.511140823364258</v>
      </c>
      <c r="E74" s="101">
        <v>9.812067031860352</v>
      </c>
      <c r="F74" s="101">
        <v>36.49107985332728</v>
      </c>
      <c r="G74" s="101" t="s">
        <v>58</v>
      </c>
      <c r="H74" s="101">
        <v>-6.121971824360045</v>
      </c>
      <c r="I74" s="101">
        <v>91.47803427915558</v>
      </c>
      <c r="J74" s="101" t="s">
        <v>61</v>
      </c>
      <c r="K74" s="101">
        <v>-0.20057818081285408</v>
      </c>
      <c r="L74" s="101">
        <v>0.3734420450190483</v>
      </c>
      <c r="M74" s="101">
        <v>-0.04641982245347741</v>
      </c>
      <c r="N74" s="101">
        <v>-0.019378543433013852</v>
      </c>
      <c r="O74" s="101">
        <v>-0.00822588928285083</v>
      </c>
      <c r="P74" s="101">
        <v>0.010710465704763117</v>
      </c>
      <c r="Q74" s="101">
        <v>-0.0009073909066051754</v>
      </c>
      <c r="R74" s="101">
        <v>-0.0002978665017102401</v>
      </c>
      <c r="S74" s="101">
        <v>-0.00012161357284137208</v>
      </c>
      <c r="T74" s="101">
        <v>0.00015677337247036165</v>
      </c>
      <c r="U74" s="101">
        <v>-1.638811483548632E-05</v>
      </c>
      <c r="V74" s="101">
        <v>-1.0997971833164478E-05</v>
      </c>
      <c r="W74" s="101">
        <v>-7.989117233790563E-06</v>
      </c>
      <c r="X74" s="101">
        <v>67.5</v>
      </c>
    </row>
    <row r="75" s="101" customFormat="1" ht="12.75" hidden="1">
      <c r="A75" s="101" t="s">
        <v>140</v>
      </c>
    </row>
    <row r="76" spans="1:24" s="101" customFormat="1" ht="12.75" hidden="1">
      <c r="A76" s="101">
        <v>2008</v>
      </c>
      <c r="B76" s="101">
        <v>131.74</v>
      </c>
      <c r="C76" s="101">
        <v>129.84</v>
      </c>
      <c r="D76" s="101">
        <v>9.190689525521723</v>
      </c>
      <c r="E76" s="101">
        <v>9.603740804256722</v>
      </c>
      <c r="F76" s="101">
        <v>28.556824836248776</v>
      </c>
      <c r="G76" s="101" t="s">
        <v>59</v>
      </c>
      <c r="H76" s="101">
        <v>9.740365965852675</v>
      </c>
      <c r="I76" s="101">
        <v>73.98036596585268</v>
      </c>
      <c r="J76" s="101" t="s">
        <v>73</v>
      </c>
      <c r="K76" s="101">
        <v>0.4978055278842545</v>
      </c>
      <c r="M76" s="101" t="s">
        <v>68</v>
      </c>
      <c r="N76" s="101">
        <v>0.25941572916374733</v>
      </c>
      <c r="X76" s="101">
        <v>67.5</v>
      </c>
    </row>
    <row r="77" spans="1:24" s="101" customFormat="1" ht="12.75" hidden="1">
      <c r="A77" s="101">
        <v>2007</v>
      </c>
      <c r="B77" s="101">
        <v>132.17999267578125</v>
      </c>
      <c r="C77" s="101">
        <v>131.0800018310547</v>
      </c>
      <c r="D77" s="101">
        <v>9.161813735961914</v>
      </c>
      <c r="E77" s="101">
        <v>9.7163667678833</v>
      </c>
      <c r="F77" s="101">
        <v>25.01443679582792</v>
      </c>
      <c r="G77" s="101" t="s">
        <v>56</v>
      </c>
      <c r="H77" s="101">
        <v>0.32877738753437313</v>
      </c>
      <c r="I77" s="101">
        <v>65.00877006331562</v>
      </c>
      <c r="J77" s="101" t="s">
        <v>62</v>
      </c>
      <c r="K77" s="101">
        <v>0.6836109774559819</v>
      </c>
      <c r="L77" s="101">
        <v>0.05242457464169091</v>
      </c>
      <c r="M77" s="101">
        <v>0.16183569472207754</v>
      </c>
      <c r="N77" s="101">
        <v>0.027837112118705126</v>
      </c>
      <c r="O77" s="101">
        <v>0.02745499055772619</v>
      </c>
      <c r="P77" s="101">
        <v>0.0015039213649712209</v>
      </c>
      <c r="Q77" s="101">
        <v>0.0033418903489603764</v>
      </c>
      <c r="R77" s="101">
        <v>0.0004284964926811745</v>
      </c>
      <c r="S77" s="101">
        <v>0.000360204845495985</v>
      </c>
      <c r="T77" s="101">
        <v>2.211106930411706E-05</v>
      </c>
      <c r="U77" s="101">
        <v>7.308855969577447E-05</v>
      </c>
      <c r="V77" s="101">
        <v>1.5910353621120835E-05</v>
      </c>
      <c r="W77" s="101">
        <v>2.2459516781933984E-05</v>
      </c>
      <c r="X77" s="101">
        <v>67.5</v>
      </c>
    </row>
    <row r="78" spans="1:24" s="101" customFormat="1" ht="12.75" hidden="1">
      <c r="A78" s="101">
        <v>2006</v>
      </c>
      <c r="B78" s="101">
        <v>150.0800018310547</v>
      </c>
      <c r="C78" s="101">
        <v>167.5800018310547</v>
      </c>
      <c r="D78" s="101">
        <v>9.21083927154541</v>
      </c>
      <c r="E78" s="101">
        <v>9.755780220031738</v>
      </c>
      <c r="F78" s="101">
        <v>29.015138394360825</v>
      </c>
      <c r="G78" s="101" t="s">
        <v>57</v>
      </c>
      <c r="H78" s="101">
        <v>-7.5189766038682535</v>
      </c>
      <c r="I78" s="101">
        <v>75.06102522718643</v>
      </c>
      <c r="J78" s="101" t="s">
        <v>60</v>
      </c>
      <c r="K78" s="101">
        <v>0.6644607736038033</v>
      </c>
      <c r="L78" s="101">
        <v>-0.00028488169439643105</v>
      </c>
      <c r="M78" s="101">
        <v>-0.15685950098914556</v>
      </c>
      <c r="N78" s="101">
        <v>-0.0002876219373921806</v>
      </c>
      <c r="O78" s="101">
        <v>0.026753937682487572</v>
      </c>
      <c r="P78" s="101">
        <v>-3.273352605665661E-05</v>
      </c>
      <c r="Q78" s="101">
        <v>-0.003216435862810142</v>
      </c>
      <c r="R78" s="101">
        <v>-2.3114122756605448E-05</v>
      </c>
      <c r="S78" s="101">
        <v>0.00035566683190109443</v>
      </c>
      <c r="T78" s="101">
        <v>-2.339306654152343E-06</v>
      </c>
      <c r="U78" s="101">
        <v>-6.855120908330258E-05</v>
      </c>
      <c r="V78" s="101">
        <v>-1.817710197138629E-06</v>
      </c>
      <c r="W78" s="101">
        <v>2.2282233760012298E-05</v>
      </c>
      <c r="X78" s="101">
        <v>67.5</v>
      </c>
    </row>
    <row r="79" spans="1:24" s="101" customFormat="1" ht="12.75" hidden="1">
      <c r="A79" s="101">
        <v>2005</v>
      </c>
      <c r="B79" s="101">
        <v>162.77999877929688</v>
      </c>
      <c r="C79" s="101">
        <v>147.97999572753906</v>
      </c>
      <c r="D79" s="101">
        <v>9.329212188720703</v>
      </c>
      <c r="E79" s="101">
        <v>9.618290901184082</v>
      </c>
      <c r="F79" s="101">
        <v>39.07396066496948</v>
      </c>
      <c r="G79" s="101" t="s">
        <v>58</v>
      </c>
      <c r="H79" s="101">
        <v>4.5734166056345344</v>
      </c>
      <c r="I79" s="101">
        <v>99.85341538493141</v>
      </c>
      <c r="J79" s="101" t="s">
        <v>61</v>
      </c>
      <c r="K79" s="101">
        <v>0.16067311175227236</v>
      </c>
      <c r="L79" s="101">
        <v>-0.05242380059460034</v>
      </c>
      <c r="M79" s="101">
        <v>0.0398232223158011</v>
      </c>
      <c r="N79" s="101">
        <v>-0.027835626178164027</v>
      </c>
      <c r="O79" s="101">
        <v>0.006164683690701876</v>
      </c>
      <c r="P79" s="101">
        <v>-0.001503565092800707</v>
      </c>
      <c r="Q79" s="101">
        <v>0.0009070674974351586</v>
      </c>
      <c r="R79" s="101">
        <v>-0.00042787262306586104</v>
      </c>
      <c r="S79" s="101">
        <v>5.699680170171895E-05</v>
      </c>
      <c r="T79" s="101">
        <v>-2.198697410171091E-05</v>
      </c>
      <c r="U79" s="101">
        <v>2.5350922894839983E-05</v>
      </c>
      <c r="V79" s="101">
        <v>-1.5806178601683933E-05</v>
      </c>
      <c r="W79" s="101">
        <v>2.816372266257158E-06</v>
      </c>
      <c r="X79" s="101">
        <v>67.5</v>
      </c>
    </row>
    <row r="80" s="101" customFormat="1" ht="12.75" hidden="1">
      <c r="A80" s="101" t="s">
        <v>146</v>
      </c>
    </row>
    <row r="81" spans="1:24" s="101" customFormat="1" ht="12.75" hidden="1">
      <c r="A81" s="101">
        <v>2008</v>
      </c>
      <c r="B81" s="101">
        <v>143.88</v>
      </c>
      <c r="C81" s="101">
        <v>130.98</v>
      </c>
      <c r="D81" s="101">
        <v>9.184127212548368</v>
      </c>
      <c r="E81" s="101">
        <v>9.679381584810674</v>
      </c>
      <c r="F81" s="101">
        <v>33.37980735414974</v>
      </c>
      <c r="G81" s="101" t="s">
        <v>59</v>
      </c>
      <c r="H81" s="101">
        <v>10.200874459929523</v>
      </c>
      <c r="I81" s="101">
        <v>86.58087445992952</v>
      </c>
      <c r="J81" s="101" t="s">
        <v>73</v>
      </c>
      <c r="K81" s="101">
        <v>0.6716261441794781</v>
      </c>
      <c r="M81" s="101" t="s">
        <v>68</v>
      </c>
      <c r="N81" s="101">
        <v>0.3474323218706167</v>
      </c>
      <c r="X81" s="101">
        <v>67.5</v>
      </c>
    </row>
    <row r="82" spans="1:24" s="101" customFormat="1" ht="12.75" hidden="1">
      <c r="A82" s="101">
        <v>2007</v>
      </c>
      <c r="B82" s="101">
        <v>138.97999572753906</v>
      </c>
      <c r="C82" s="101">
        <v>134.47999572753906</v>
      </c>
      <c r="D82" s="101">
        <v>9.29711627960205</v>
      </c>
      <c r="E82" s="101">
        <v>9.9365816116333</v>
      </c>
      <c r="F82" s="101">
        <v>26.876310331510933</v>
      </c>
      <c r="G82" s="101" t="s">
        <v>56</v>
      </c>
      <c r="H82" s="101">
        <v>-2.6293407207846116</v>
      </c>
      <c r="I82" s="101">
        <v>68.85065500675445</v>
      </c>
      <c r="J82" s="101" t="s">
        <v>62</v>
      </c>
      <c r="K82" s="101">
        <v>0.7964262864573701</v>
      </c>
      <c r="L82" s="101">
        <v>0.026852871115426204</v>
      </c>
      <c r="M82" s="101">
        <v>0.18854325365310248</v>
      </c>
      <c r="N82" s="101">
        <v>0.004758632524958496</v>
      </c>
      <c r="O82" s="101">
        <v>0.03198582635943612</v>
      </c>
      <c r="P82" s="101">
        <v>0.0007703175502414576</v>
      </c>
      <c r="Q82" s="101">
        <v>0.003893409393826444</v>
      </c>
      <c r="R82" s="101">
        <v>7.323877280017367E-05</v>
      </c>
      <c r="S82" s="101">
        <v>0.0004196443304590487</v>
      </c>
      <c r="T82" s="101">
        <v>1.1359656837913628E-05</v>
      </c>
      <c r="U82" s="101">
        <v>8.514955773091525E-05</v>
      </c>
      <c r="V82" s="101">
        <v>2.7090049501742772E-06</v>
      </c>
      <c r="W82" s="101">
        <v>2.6165092579860158E-05</v>
      </c>
      <c r="X82" s="101">
        <v>67.5</v>
      </c>
    </row>
    <row r="83" spans="1:24" s="101" customFormat="1" ht="12.75" hidden="1">
      <c r="A83" s="101">
        <v>2006</v>
      </c>
      <c r="B83" s="101">
        <v>161</v>
      </c>
      <c r="C83" s="101">
        <v>167.8000030517578</v>
      </c>
      <c r="D83" s="101">
        <v>9.199124336242676</v>
      </c>
      <c r="E83" s="101">
        <v>9.626765251159668</v>
      </c>
      <c r="F83" s="101">
        <v>32.173936124203166</v>
      </c>
      <c r="G83" s="101" t="s">
        <v>57</v>
      </c>
      <c r="H83" s="101">
        <v>-10.123100718067533</v>
      </c>
      <c r="I83" s="101">
        <v>83.37689928193247</v>
      </c>
      <c r="J83" s="101" t="s">
        <v>60</v>
      </c>
      <c r="K83" s="101">
        <v>0.7822898660473868</v>
      </c>
      <c r="L83" s="101">
        <v>0.0001461425891468776</v>
      </c>
      <c r="M83" s="101">
        <v>-0.18478257448923296</v>
      </c>
      <c r="N83" s="101">
        <v>4.949161386579649E-05</v>
      </c>
      <c r="O83" s="101">
        <v>0.03148097921120025</v>
      </c>
      <c r="P83" s="101">
        <v>1.6588545533695082E-05</v>
      </c>
      <c r="Q83" s="101">
        <v>-0.0037941263817183224</v>
      </c>
      <c r="R83" s="101">
        <v>3.990217979228507E-06</v>
      </c>
      <c r="S83" s="101">
        <v>0.00041709185771809395</v>
      </c>
      <c r="T83" s="101">
        <v>1.1737613215280957E-06</v>
      </c>
      <c r="U83" s="101">
        <v>-8.120219553600255E-05</v>
      </c>
      <c r="V83" s="101">
        <v>3.220723987611602E-07</v>
      </c>
      <c r="W83" s="101">
        <v>2.608731643070956E-05</v>
      </c>
      <c r="X83" s="101">
        <v>67.5</v>
      </c>
    </row>
    <row r="84" spans="1:24" s="101" customFormat="1" ht="12.75" hidden="1">
      <c r="A84" s="101">
        <v>2005</v>
      </c>
      <c r="B84" s="101">
        <v>167.8800048828125</v>
      </c>
      <c r="C84" s="101">
        <v>161.67999267578125</v>
      </c>
      <c r="D84" s="101">
        <v>9.366735458374023</v>
      </c>
      <c r="E84" s="101">
        <v>9.475735664367676</v>
      </c>
      <c r="F84" s="101">
        <v>39.953524163770794</v>
      </c>
      <c r="G84" s="101" t="s">
        <v>58</v>
      </c>
      <c r="H84" s="101">
        <v>1.3338683460625447</v>
      </c>
      <c r="I84" s="101">
        <v>101.71387322887504</v>
      </c>
      <c r="J84" s="101" t="s">
        <v>61</v>
      </c>
      <c r="K84" s="101">
        <v>0.1493900774477294</v>
      </c>
      <c r="L84" s="101">
        <v>0.02685247343328596</v>
      </c>
      <c r="M84" s="101">
        <v>0.03746943638793114</v>
      </c>
      <c r="N84" s="101">
        <v>0.00475837515206082</v>
      </c>
      <c r="O84" s="101">
        <v>0.0056604801739760895</v>
      </c>
      <c r="P84" s="101">
        <v>0.0007701389149803281</v>
      </c>
      <c r="Q84" s="101">
        <v>0.0008736370570694846</v>
      </c>
      <c r="R84" s="101">
        <v>7.312999385856463E-05</v>
      </c>
      <c r="S84" s="101">
        <v>4.621413540998615E-05</v>
      </c>
      <c r="T84" s="101">
        <v>1.1298853385863651E-05</v>
      </c>
      <c r="U84" s="101">
        <v>2.562519506078493E-05</v>
      </c>
      <c r="V84" s="101">
        <v>2.689791291164608E-06</v>
      </c>
      <c r="W84" s="101">
        <v>2.0159343135836983E-06</v>
      </c>
      <c r="X84" s="101">
        <v>67.5</v>
      </c>
    </row>
    <row r="85" spans="1:14" s="101" customFormat="1" ht="12.75">
      <c r="A85" s="101" t="s">
        <v>152</v>
      </c>
      <c r="E85" s="99" t="s">
        <v>106</v>
      </c>
      <c r="F85" s="102">
        <f>MIN(F56:F84)</f>
        <v>22.9828477125785</v>
      </c>
      <c r="G85" s="102"/>
      <c r="H85" s="102"/>
      <c r="I85" s="115"/>
      <c r="J85" s="115" t="s">
        <v>158</v>
      </c>
      <c r="K85" s="102">
        <f>AVERAGE(K83,K78,K73,K68,K63,K58)</f>
        <v>0.6452946367032611</v>
      </c>
      <c r="L85" s="102">
        <f>AVERAGE(L83,L78,L73,L68,L63,L58)</f>
        <v>0.00045322002621780527</v>
      </c>
      <c r="M85" s="115" t="s">
        <v>108</v>
      </c>
      <c r="N85" s="102" t="e">
        <f>Mittelwert(K81,K76,K71,K66,K61,K56)</f>
        <v>#NAME?</v>
      </c>
    </row>
    <row r="86" spans="5:14" s="101" customFormat="1" ht="12.75">
      <c r="E86" s="99" t="s">
        <v>107</v>
      </c>
      <c r="F86" s="102">
        <f>MAX(F56:F84)</f>
        <v>39.953524163770794</v>
      </c>
      <c r="G86" s="102"/>
      <c r="H86" s="102"/>
      <c r="I86" s="115"/>
      <c r="J86" s="115" t="s">
        <v>159</v>
      </c>
      <c r="K86" s="102">
        <f>AVERAGE(K84,K79,K74,K69,K64,K59)</f>
        <v>-0.162863927407238</v>
      </c>
      <c r="L86" s="102">
        <f>AVERAGE(L84,L79,L74,L69,L64,L59)</f>
        <v>0.08323089643521049</v>
      </c>
      <c r="M86" s="102"/>
      <c r="N86" s="102"/>
    </row>
    <row r="87" spans="5:14" s="101" customFormat="1" ht="12.75">
      <c r="E87" s="99"/>
      <c r="F87" s="102"/>
      <c r="G87" s="102"/>
      <c r="H87" s="102"/>
      <c r="I87" s="102"/>
      <c r="J87" s="115" t="s">
        <v>112</v>
      </c>
      <c r="K87" s="102">
        <f>ABS(K85/$G$33)</f>
        <v>0.4033091479395382</v>
      </c>
      <c r="L87" s="102">
        <f>ABS(L85/$H$33)</f>
        <v>0.0012589445172716813</v>
      </c>
      <c r="M87" s="115" t="s">
        <v>111</v>
      </c>
      <c r="N87" s="102">
        <f>K87+L87+L88+K88</f>
        <v>0.5491237251192925</v>
      </c>
    </row>
    <row r="88" spans="5:14" s="101" customFormat="1" ht="29.25" customHeight="1">
      <c r="E88" s="99"/>
      <c r="F88" s="102"/>
      <c r="G88" s="102"/>
      <c r="H88" s="102"/>
      <c r="I88" s="102"/>
      <c r="J88" s="102"/>
      <c r="K88" s="102">
        <f>ABS(K86/$G$34)</f>
        <v>0.09253632239047614</v>
      </c>
      <c r="L88" s="102">
        <f>ABS(L86/$H$34)</f>
        <v>0.052019310272006555</v>
      </c>
      <c r="M88" s="102"/>
      <c r="N88" s="102"/>
    </row>
    <row r="89" s="101" customFormat="1" ht="12.75"/>
    <row r="90" s="101" customFormat="1" ht="12.75" hidden="1">
      <c r="A90" s="101" t="s">
        <v>117</v>
      </c>
    </row>
    <row r="91" spans="1:24" s="101" customFormat="1" ht="12.75" hidden="1">
      <c r="A91" s="101">
        <v>2008</v>
      </c>
      <c r="B91" s="101">
        <v>128.8</v>
      </c>
      <c r="C91" s="101">
        <v>131.9</v>
      </c>
      <c r="D91" s="101">
        <v>9.488704200064431</v>
      </c>
      <c r="E91" s="101">
        <v>9.891064982817868</v>
      </c>
      <c r="F91" s="101">
        <v>31.158049011122053</v>
      </c>
      <c r="G91" s="101" t="s">
        <v>59</v>
      </c>
      <c r="H91" s="101">
        <v>16.874366653029767</v>
      </c>
      <c r="I91" s="101">
        <v>78.17436665302978</v>
      </c>
      <c r="J91" s="101" t="s">
        <v>73</v>
      </c>
      <c r="K91" s="101">
        <v>1.216422517228351</v>
      </c>
      <c r="M91" s="101" t="s">
        <v>68</v>
      </c>
      <c r="N91" s="101">
        <v>0.6356479475250645</v>
      </c>
      <c r="X91" s="101">
        <v>67.5</v>
      </c>
    </row>
    <row r="92" spans="1:24" s="101" customFormat="1" ht="12.75" hidden="1">
      <c r="A92" s="101">
        <v>2007</v>
      </c>
      <c r="B92" s="101">
        <v>121.63999938964844</v>
      </c>
      <c r="C92" s="101">
        <v>128.24000549316406</v>
      </c>
      <c r="D92" s="101">
        <v>9.54816722869873</v>
      </c>
      <c r="E92" s="101">
        <v>10.101634979248047</v>
      </c>
      <c r="F92" s="101">
        <v>24.192822889114247</v>
      </c>
      <c r="G92" s="101" t="s">
        <v>56</v>
      </c>
      <c r="H92" s="101">
        <v>6.162722749455007</v>
      </c>
      <c r="I92" s="101">
        <v>60.302722139103444</v>
      </c>
      <c r="J92" s="101" t="s">
        <v>62</v>
      </c>
      <c r="K92" s="101">
        <v>1.0684780566364427</v>
      </c>
      <c r="L92" s="101">
        <v>0.0713769134559921</v>
      </c>
      <c r="M92" s="101">
        <v>0.25294738743629325</v>
      </c>
      <c r="N92" s="101">
        <v>0.061854387424076326</v>
      </c>
      <c r="O92" s="101">
        <v>0.04291192976804401</v>
      </c>
      <c r="P92" s="101">
        <v>0.002047672200898974</v>
      </c>
      <c r="Q92" s="101">
        <v>0.005223336342682609</v>
      </c>
      <c r="R92" s="101">
        <v>0.0009521332356365878</v>
      </c>
      <c r="S92" s="101">
        <v>0.0005629998799441599</v>
      </c>
      <c r="T92" s="101">
        <v>3.0106483784396694E-05</v>
      </c>
      <c r="U92" s="101">
        <v>0.00011423994236852379</v>
      </c>
      <c r="V92" s="101">
        <v>3.534676247730714E-05</v>
      </c>
      <c r="W92" s="101">
        <v>3.510375090659999E-05</v>
      </c>
      <c r="X92" s="101">
        <v>67.5</v>
      </c>
    </row>
    <row r="93" spans="1:24" s="101" customFormat="1" ht="12.75" hidden="1">
      <c r="A93" s="101">
        <v>2005</v>
      </c>
      <c r="B93" s="101">
        <v>158.4199981689453</v>
      </c>
      <c r="C93" s="101">
        <v>154.02000427246094</v>
      </c>
      <c r="D93" s="101">
        <v>9.027710914611816</v>
      </c>
      <c r="E93" s="101">
        <v>9.34185791015625</v>
      </c>
      <c r="F93" s="101">
        <v>30.350007799420865</v>
      </c>
      <c r="G93" s="101" t="s">
        <v>57</v>
      </c>
      <c r="H93" s="101">
        <v>-10.785007173190095</v>
      </c>
      <c r="I93" s="101">
        <v>80.13499099575522</v>
      </c>
      <c r="J93" s="101" t="s">
        <v>60</v>
      </c>
      <c r="K93" s="101">
        <v>1.0634427932188364</v>
      </c>
      <c r="L93" s="101">
        <v>-0.0003874779275846083</v>
      </c>
      <c r="M93" s="101">
        <v>-0.25201796065715754</v>
      </c>
      <c r="N93" s="101">
        <v>-0.0006392005743179967</v>
      </c>
      <c r="O93" s="101">
        <v>0.04266232758149722</v>
      </c>
      <c r="P93" s="101">
        <v>-4.456260061851596E-05</v>
      </c>
      <c r="Q93" s="101">
        <v>-0.005214089204213115</v>
      </c>
      <c r="R93" s="101">
        <v>-5.1371476644408547E-05</v>
      </c>
      <c r="S93" s="101">
        <v>0.0005543531777222012</v>
      </c>
      <c r="T93" s="101">
        <v>-3.188664431237173E-06</v>
      </c>
      <c r="U93" s="101">
        <v>-0.00011421759194793064</v>
      </c>
      <c r="V93" s="101">
        <v>-4.044088055278587E-06</v>
      </c>
      <c r="W93" s="101">
        <v>3.434225149752816E-05</v>
      </c>
      <c r="X93" s="101">
        <v>67.5</v>
      </c>
    </row>
    <row r="94" spans="1:24" s="101" customFormat="1" ht="12.75" hidden="1">
      <c r="A94" s="101">
        <v>2006</v>
      </c>
      <c r="B94" s="101">
        <v>148.17999267578125</v>
      </c>
      <c r="C94" s="101">
        <v>161.17999267578125</v>
      </c>
      <c r="D94" s="101">
        <v>9.194010734558105</v>
      </c>
      <c r="E94" s="101">
        <v>9.670936584472656</v>
      </c>
      <c r="F94" s="101">
        <v>32.51279985540852</v>
      </c>
      <c r="G94" s="101" t="s">
        <v>58</v>
      </c>
      <c r="H94" s="101">
        <v>3.576578671156483</v>
      </c>
      <c r="I94" s="101">
        <v>84.25657134693773</v>
      </c>
      <c r="J94" s="101" t="s">
        <v>61</v>
      </c>
      <c r="K94" s="101">
        <v>-0.10360879820028947</v>
      </c>
      <c r="L94" s="101">
        <v>-0.0713758617136061</v>
      </c>
      <c r="M94" s="101">
        <v>-0.021663986638050962</v>
      </c>
      <c r="N94" s="101">
        <v>-0.06185108460030045</v>
      </c>
      <c r="O94" s="101">
        <v>-0.0046216362629012</v>
      </c>
      <c r="P94" s="101">
        <v>-0.0020471872452124556</v>
      </c>
      <c r="Q94" s="101">
        <v>-0.00031067075706795713</v>
      </c>
      <c r="R94" s="101">
        <v>-0.000950746375113348</v>
      </c>
      <c r="S94" s="101">
        <v>-9.829251836450301E-05</v>
      </c>
      <c r="T94" s="101">
        <v>-2.993714724226582E-05</v>
      </c>
      <c r="U94" s="101">
        <v>2.2596729806873443E-06</v>
      </c>
      <c r="V94" s="101">
        <v>-3.511465462493289E-05</v>
      </c>
      <c r="W94" s="101">
        <v>-7.272076030484309E-06</v>
      </c>
      <c r="X94" s="101">
        <v>67.5</v>
      </c>
    </row>
    <row r="95" s="101" customFormat="1" ht="12.75" hidden="1">
      <c r="A95" s="101" t="s">
        <v>123</v>
      </c>
    </row>
    <row r="96" spans="1:24" s="101" customFormat="1" ht="12.75" hidden="1">
      <c r="A96" s="101">
        <v>2008</v>
      </c>
      <c r="B96" s="101">
        <v>130.88</v>
      </c>
      <c r="C96" s="101">
        <v>136.08</v>
      </c>
      <c r="D96" s="101">
        <v>9.121380313408809</v>
      </c>
      <c r="E96" s="101">
        <v>9.661201737240356</v>
      </c>
      <c r="F96" s="101">
        <v>28.834188241754497</v>
      </c>
      <c r="G96" s="101" t="s">
        <v>59</v>
      </c>
      <c r="H96" s="101">
        <v>11.88379825826864</v>
      </c>
      <c r="I96" s="101">
        <v>75.26379825826864</v>
      </c>
      <c r="J96" s="101" t="s">
        <v>73</v>
      </c>
      <c r="K96" s="101">
        <v>1.5432407434686866</v>
      </c>
      <c r="M96" s="101" t="s">
        <v>68</v>
      </c>
      <c r="N96" s="101">
        <v>0.8363931789985989</v>
      </c>
      <c r="X96" s="101">
        <v>67.5</v>
      </c>
    </row>
    <row r="97" spans="1:24" s="101" customFormat="1" ht="12.75" hidden="1">
      <c r="A97" s="101">
        <v>2007</v>
      </c>
      <c r="B97" s="101">
        <v>125.86000061035156</v>
      </c>
      <c r="C97" s="101">
        <v>117.66000366210938</v>
      </c>
      <c r="D97" s="101">
        <v>9.536333084106445</v>
      </c>
      <c r="E97" s="101">
        <v>10.039055824279785</v>
      </c>
      <c r="F97" s="101">
        <v>25.58736668850046</v>
      </c>
      <c r="G97" s="101" t="s">
        <v>56</v>
      </c>
      <c r="H97" s="101">
        <v>5.5092129611054474</v>
      </c>
      <c r="I97" s="101">
        <v>63.86921357145701</v>
      </c>
      <c r="J97" s="101" t="s">
        <v>62</v>
      </c>
      <c r="K97" s="101">
        <v>1.1717552868421979</v>
      </c>
      <c r="L97" s="101">
        <v>0.3014725698424734</v>
      </c>
      <c r="M97" s="101">
        <v>0.2773970819201356</v>
      </c>
      <c r="N97" s="101">
        <v>0.008530942116799969</v>
      </c>
      <c r="O97" s="101">
        <v>0.04705979501316864</v>
      </c>
      <c r="P97" s="101">
        <v>0.008648357527242915</v>
      </c>
      <c r="Q97" s="101">
        <v>0.005728228795683874</v>
      </c>
      <c r="R97" s="101">
        <v>0.00013135894673187964</v>
      </c>
      <c r="S97" s="101">
        <v>0.0006174040959645802</v>
      </c>
      <c r="T97" s="101">
        <v>0.0001272243888763559</v>
      </c>
      <c r="U97" s="101">
        <v>0.00012527167907244342</v>
      </c>
      <c r="V97" s="101">
        <v>4.890364049530345E-06</v>
      </c>
      <c r="W97" s="101">
        <v>3.849327550431415E-05</v>
      </c>
      <c r="X97" s="101">
        <v>67.5</v>
      </c>
    </row>
    <row r="98" spans="1:24" s="101" customFormat="1" ht="12.75" hidden="1">
      <c r="A98" s="101">
        <v>2005</v>
      </c>
      <c r="B98" s="101">
        <v>157.17999267578125</v>
      </c>
      <c r="C98" s="101">
        <v>141.5800018310547</v>
      </c>
      <c r="D98" s="101">
        <v>9.699861526489258</v>
      </c>
      <c r="E98" s="101">
        <v>10.150423049926758</v>
      </c>
      <c r="F98" s="101">
        <v>28.96690145942218</v>
      </c>
      <c r="G98" s="101" t="s">
        <v>57</v>
      </c>
      <c r="H98" s="101">
        <v>-18.5004909653766</v>
      </c>
      <c r="I98" s="101">
        <v>71.17950171040465</v>
      </c>
      <c r="J98" s="101" t="s">
        <v>60</v>
      </c>
      <c r="K98" s="101">
        <v>1.1683029436068324</v>
      </c>
      <c r="L98" s="101">
        <v>-0.0016399686237513486</v>
      </c>
      <c r="M98" s="101">
        <v>-0.2768038353010836</v>
      </c>
      <c r="N98" s="101">
        <v>-8.763216122781088E-05</v>
      </c>
      <c r="O98" s="101">
        <v>0.04687945795057305</v>
      </c>
      <c r="P98" s="101">
        <v>-0.00018784218610209117</v>
      </c>
      <c r="Q98" s="101">
        <v>-0.005723836251757161</v>
      </c>
      <c r="R98" s="101">
        <v>-7.036556672598407E-06</v>
      </c>
      <c r="S98" s="101">
        <v>0.0006099867952069067</v>
      </c>
      <c r="T98" s="101">
        <v>-1.3389993703811683E-05</v>
      </c>
      <c r="U98" s="101">
        <v>-0.0001251704890589439</v>
      </c>
      <c r="V98" s="101">
        <v>-5.453529731739273E-07</v>
      </c>
      <c r="W98" s="101">
        <v>3.781177126852651E-05</v>
      </c>
      <c r="X98" s="101">
        <v>67.5</v>
      </c>
    </row>
    <row r="99" spans="1:24" s="101" customFormat="1" ht="12.75" hidden="1">
      <c r="A99" s="101">
        <v>2006</v>
      </c>
      <c r="B99" s="101">
        <v>139.22000122070312</v>
      </c>
      <c r="C99" s="101">
        <v>147.9199981689453</v>
      </c>
      <c r="D99" s="101">
        <v>9.578269958496094</v>
      </c>
      <c r="E99" s="101">
        <v>10.02391529083252</v>
      </c>
      <c r="F99" s="101">
        <v>30.166051911654385</v>
      </c>
      <c r="G99" s="101" t="s">
        <v>58</v>
      </c>
      <c r="H99" s="101">
        <v>3.290569379347673</v>
      </c>
      <c r="I99" s="101">
        <v>75.0105706000508</v>
      </c>
      <c r="J99" s="101" t="s">
        <v>61</v>
      </c>
      <c r="K99" s="101">
        <v>-0.08988150089007013</v>
      </c>
      <c r="L99" s="101">
        <v>-0.3014681092094786</v>
      </c>
      <c r="M99" s="101">
        <v>-0.018132231534397924</v>
      </c>
      <c r="N99" s="101">
        <v>-0.008530492014210557</v>
      </c>
      <c r="O99" s="101">
        <v>-0.004115911678098172</v>
      </c>
      <c r="P99" s="101">
        <v>-0.008646317321966595</v>
      </c>
      <c r="Q99" s="101">
        <v>-0.000224284860774096</v>
      </c>
      <c r="R99" s="101">
        <v>-0.00013117034633141023</v>
      </c>
      <c r="S99" s="101">
        <v>-9.541450302259059E-05</v>
      </c>
      <c r="T99" s="101">
        <v>-0.00012651779793204637</v>
      </c>
      <c r="U99" s="101">
        <v>5.034108299794962E-06</v>
      </c>
      <c r="V99" s="101">
        <v>-4.859861178221986E-06</v>
      </c>
      <c r="W99" s="101">
        <v>-7.211255964647538E-06</v>
      </c>
      <c r="X99" s="101">
        <v>67.5</v>
      </c>
    </row>
    <row r="100" s="101" customFormat="1" ht="12.75" hidden="1">
      <c r="A100" s="101" t="s">
        <v>129</v>
      </c>
    </row>
    <row r="101" spans="1:24" s="101" customFormat="1" ht="12.75" hidden="1">
      <c r="A101" s="101">
        <v>2008</v>
      </c>
      <c r="B101" s="101">
        <v>132.88</v>
      </c>
      <c r="C101" s="101">
        <v>129.08</v>
      </c>
      <c r="D101" s="101">
        <v>9.136069970953127</v>
      </c>
      <c r="E101" s="101">
        <v>9.580797670091096</v>
      </c>
      <c r="F101" s="101">
        <v>28.433275573018005</v>
      </c>
      <c r="G101" s="101" t="s">
        <v>59</v>
      </c>
      <c r="H101" s="101">
        <v>8.724217111795198</v>
      </c>
      <c r="I101" s="101">
        <v>74.1042171117952</v>
      </c>
      <c r="J101" s="101" t="s">
        <v>73</v>
      </c>
      <c r="K101" s="101">
        <v>2.421008737013001</v>
      </c>
      <c r="M101" s="101" t="s">
        <v>68</v>
      </c>
      <c r="N101" s="101">
        <v>1.4337446622431453</v>
      </c>
      <c r="X101" s="101">
        <v>67.5</v>
      </c>
    </row>
    <row r="102" spans="1:24" s="101" customFormat="1" ht="12.75" hidden="1">
      <c r="A102" s="101">
        <v>2007</v>
      </c>
      <c r="B102" s="101">
        <v>120.05999755859375</v>
      </c>
      <c r="C102" s="101">
        <v>116.95999908447266</v>
      </c>
      <c r="D102" s="101">
        <v>9.590432167053223</v>
      </c>
      <c r="E102" s="101">
        <v>10.203228950500488</v>
      </c>
      <c r="F102" s="101">
        <v>22.9828477125785</v>
      </c>
      <c r="G102" s="101" t="s">
        <v>56</v>
      </c>
      <c r="H102" s="101">
        <v>4.47050735000326</v>
      </c>
      <c r="I102" s="101">
        <v>57.03050490859701</v>
      </c>
      <c r="J102" s="101" t="s">
        <v>62</v>
      </c>
      <c r="K102" s="101">
        <v>1.3725601262447618</v>
      </c>
      <c r="L102" s="101">
        <v>0.6542372837763707</v>
      </c>
      <c r="M102" s="101">
        <v>0.32493533762097093</v>
      </c>
      <c r="N102" s="101">
        <v>0.00643720393625257</v>
      </c>
      <c r="O102" s="101">
        <v>0.05512447613639171</v>
      </c>
      <c r="P102" s="101">
        <v>0.018768024937430274</v>
      </c>
      <c r="Q102" s="101">
        <v>0.0067099086573788515</v>
      </c>
      <c r="R102" s="101">
        <v>9.90335020794567E-05</v>
      </c>
      <c r="S102" s="101">
        <v>0.0007231962196829607</v>
      </c>
      <c r="T102" s="101">
        <v>0.0002761202971476275</v>
      </c>
      <c r="U102" s="101">
        <v>0.00014673452992029914</v>
      </c>
      <c r="V102" s="101">
        <v>3.6534043764085005E-06</v>
      </c>
      <c r="W102" s="101">
        <v>4.508613995021315E-05</v>
      </c>
      <c r="X102" s="101">
        <v>67.5</v>
      </c>
    </row>
    <row r="103" spans="1:24" s="101" customFormat="1" ht="12.75" hidden="1">
      <c r="A103" s="101">
        <v>2005</v>
      </c>
      <c r="B103" s="101">
        <v>176.3800048828125</v>
      </c>
      <c r="C103" s="101">
        <v>150.5800018310547</v>
      </c>
      <c r="D103" s="101">
        <v>9.378222465515137</v>
      </c>
      <c r="E103" s="101">
        <v>9.806050300598145</v>
      </c>
      <c r="F103" s="101">
        <v>32.475378657251795</v>
      </c>
      <c r="G103" s="101" t="s">
        <v>57</v>
      </c>
      <c r="H103" s="101">
        <v>-26.275862558279485</v>
      </c>
      <c r="I103" s="101">
        <v>82.60414232453302</v>
      </c>
      <c r="J103" s="101" t="s">
        <v>60</v>
      </c>
      <c r="K103" s="101">
        <v>1.3472086341276757</v>
      </c>
      <c r="L103" s="101">
        <v>-0.0035595929148793293</v>
      </c>
      <c r="M103" s="101">
        <v>-0.3182063346136494</v>
      </c>
      <c r="N103" s="101">
        <v>6.729471257893773E-05</v>
      </c>
      <c r="O103" s="101">
        <v>0.05421696533399314</v>
      </c>
      <c r="P103" s="101">
        <v>-0.00040750179188911814</v>
      </c>
      <c r="Q103" s="101">
        <v>-0.006533030132444162</v>
      </c>
      <c r="R103" s="101">
        <v>5.409301844679596E-06</v>
      </c>
      <c r="S103" s="101">
        <v>0.0007184925006400807</v>
      </c>
      <c r="T103" s="101">
        <v>-2.9032754595128464E-05</v>
      </c>
      <c r="U103" s="101">
        <v>-0.00013975937090872034</v>
      </c>
      <c r="V103" s="101">
        <v>4.3812586939143776E-07</v>
      </c>
      <c r="W103" s="101">
        <v>4.493890114896637E-05</v>
      </c>
      <c r="X103" s="101">
        <v>67.5</v>
      </c>
    </row>
    <row r="104" spans="1:24" s="101" customFormat="1" ht="12.75" hidden="1">
      <c r="A104" s="101">
        <v>2006</v>
      </c>
      <c r="B104" s="101">
        <v>130.33999633789062</v>
      </c>
      <c r="C104" s="101">
        <v>144.33999633789062</v>
      </c>
      <c r="D104" s="101">
        <v>9.451098442077637</v>
      </c>
      <c r="E104" s="101">
        <v>9.944056510925293</v>
      </c>
      <c r="F104" s="101">
        <v>29.48417340982636</v>
      </c>
      <c r="G104" s="101" t="s">
        <v>58</v>
      </c>
      <c r="H104" s="101">
        <v>11.433827953988953</v>
      </c>
      <c r="I104" s="101">
        <v>74.27382429187958</v>
      </c>
      <c r="J104" s="101" t="s">
        <v>61</v>
      </c>
      <c r="K104" s="101">
        <v>0.2625836938746938</v>
      </c>
      <c r="L104" s="101">
        <v>-0.654227600137264</v>
      </c>
      <c r="M104" s="101">
        <v>0.0657852737822119</v>
      </c>
      <c r="N104" s="101">
        <v>0.006436852176224377</v>
      </c>
      <c r="O104" s="101">
        <v>0.009961352281904578</v>
      </c>
      <c r="P104" s="101">
        <v>-0.018763600463173685</v>
      </c>
      <c r="Q104" s="101">
        <v>0.0015304873338072048</v>
      </c>
      <c r="R104" s="101">
        <v>9.888566118338342E-05</v>
      </c>
      <c r="S104" s="101">
        <v>8.234864107979424E-05</v>
      </c>
      <c r="T104" s="101">
        <v>-0.00027458972605964914</v>
      </c>
      <c r="U104" s="101">
        <v>4.4702802083649044E-05</v>
      </c>
      <c r="V104" s="101">
        <v>3.6270386350479893E-06</v>
      </c>
      <c r="W104" s="101">
        <v>3.6407662838522995E-06</v>
      </c>
      <c r="X104" s="101">
        <v>67.5</v>
      </c>
    </row>
    <row r="105" s="101" customFormat="1" ht="12.75" hidden="1">
      <c r="A105" s="101" t="s">
        <v>135</v>
      </c>
    </row>
    <row r="106" spans="1:24" s="101" customFormat="1" ht="12.75" hidden="1">
      <c r="A106" s="101">
        <v>2008</v>
      </c>
      <c r="B106" s="101">
        <v>135.24</v>
      </c>
      <c r="C106" s="101">
        <v>130.14</v>
      </c>
      <c r="D106" s="101">
        <v>9.054698359705903</v>
      </c>
      <c r="E106" s="101">
        <v>9.579698012323531</v>
      </c>
      <c r="F106" s="101">
        <v>29.575986319719267</v>
      </c>
      <c r="G106" s="101" t="s">
        <v>59</v>
      </c>
      <c r="H106" s="101">
        <v>10.042829696721924</v>
      </c>
      <c r="I106" s="101">
        <v>77.78282969672193</v>
      </c>
      <c r="J106" s="101" t="s">
        <v>73</v>
      </c>
      <c r="K106" s="101">
        <v>1.2907330375310428</v>
      </c>
      <c r="M106" s="101" t="s">
        <v>68</v>
      </c>
      <c r="N106" s="101">
        <v>0.7038393275692777</v>
      </c>
      <c r="X106" s="101">
        <v>67.5</v>
      </c>
    </row>
    <row r="107" spans="1:24" s="101" customFormat="1" ht="12.75" hidden="1">
      <c r="A107" s="101">
        <v>2007</v>
      </c>
      <c r="B107" s="101">
        <v>133.22000122070312</v>
      </c>
      <c r="C107" s="101">
        <v>129.9199981689453</v>
      </c>
      <c r="D107" s="101">
        <v>9.405502319335938</v>
      </c>
      <c r="E107" s="101">
        <v>10.110782623291016</v>
      </c>
      <c r="F107" s="101">
        <v>25.585536357093243</v>
      </c>
      <c r="G107" s="101" t="s">
        <v>56</v>
      </c>
      <c r="H107" s="101">
        <v>-0.9469764141990709</v>
      </c>
      <c r="I107" s="101">
        <v>64.77302480650405</v>
      </c>
      <c r="J107" s="101" t="s">
        <v>62</v>
      </c>
      <c r="K107" s="101">
        <v>1.0674122893149325</v>
      </c>
      <c r="L107" s="101">
        <v>0.29191673086571635</v>
      </c>
      <c r="M107" s="101">
        <v>0.25269575889206686</v>
      </c>
      <c r="N107" s="101">
        <v>0.018920023664468735</v>
      </c>
      <c r="O107" s="101">
        <v>0.042869148358703944</v>
      </c>
      <c r="P107" s="101">
        <v>0.008374170767990546</v>
      </c>
      <c r="Q107" s="101">
        <v>0.005218162749934407</v>
      </c>
      <c r="R107" s="101">
        <v>0.00029124541366840637</v>
      </c>
      <c r="S107" s="101">
        <v>0.0005624268988390323</v>
      </c>
      <c r="T107" s="101">
        <v>0.00012319089382076785</v>
      </c>
      <c r="U107" s="101">
        <v>0.00011412019524018146</v>
      </c>
      <c r="V107" s="101">
        <v>1.082337766511993E-05</v>
      </c>
      <c r="W107" s="101">
        <v>3.5066566105565256E-05</v>
      </c>
      <c r="X107" s="101">
        <v>67.5</v>
      </c>
    </row>
    <row r="108" spans="1:24" s="101" customFormat="1" ht="12.75" hidden="1">
      <c r="A108" s="101">
        <v>2005</v>
      </c>
      <c r="B108" s="101">
        <v>165.10000610351562</v>
      </c>
      <c r="C108" s="101">
        <v>151.5</v>
      </c>
      <c r="D108" s="101">
        <v>9.511140823364258</v>
      </c>
      <c r="E108" s="101">
        <v>9.812067031860352</v>
      </c>
      <c r="F108" s="101">
        <v>32.91532001528747</v>
      </c>
      <c r="G108" s="101" t="s">
        <v>57</v>
      </c>
      <c r="H108" s="101">
        <v>-15.08590170401824</v>
      </c>
      <c r="I108" s="101">
        <v>82.51410439949738</v>
      </c>
      <c r="J108" s="101" t="s">
        <v>60</v>
      </c>
      <c r="K108" s="101">
        <v>0.9682591311046711</v>
      </c>
      <c r="L108" s="101">
        <v>-0.001588087001513881</v>
      </c>
      <c r="M108" s="101">
        <v>-0.22799854048682355</v>
      </c>
      <c r="N108" s="101">
        <v>-0.00019525028708151468</v>
      </c>
      <c r="O108" s="101">
        <v>0.03907936200670007</v>
      </c>
      <c r="P108" s="101">
        <v>-0.00018189029233008623</v>
      </c>
      <c r="Q108" s="101">
        <v>-0.004647484305541049</v>
      </c>
      <c r="R108" s="101">
        <v>-1.5691780030198127E-05</v>
      </c>
      <c r="S108" s="101">
        <v>0.0005271466854440711</v>
      </c>
      <c r="T108" s="101">
        <v>-1.2963168018671085E-05</v>
      </c>
      <c r="U108" s="101">
        <v>-9.720182150311863E-05</v>
      </c>
      <c r="V108" s="101">
        <v>-1.2293780198747362E-06</v>
      </c>
      <c r="W108" s="101">
        <v>3.32544379500819E-05</v>
      </c>
      <c r="X108" s="101">
        <v>67.5</v>
      </c>
    </row>
    <row r="109" spans="1:24" s="101" customFormat="1" ht="12.75" hidden="1">
      <c r="A109" s="101">
        <v>2006</v>
      </c>
      <c r="B109" s="101">
        <v>131.77999877929688</v>
      </c>
      <c r="C109" s="101">
        <v>146.67999267578125</v>
      </c>
      <c r="D109" s="101">
        <v>9.550278663635254</v>
      </c>
      <c r="E109" s="101">
        <v>10.191890716552734</v>
      </c>
      <c r="F109" s="101">
        <v>30.127867421215786</v>
      </c>
      <c r="G109" s="101" t="s">
        <v>58</v>
      </c>
      <c r="H109" s="101">
        <v>10.83172522337091</v>
      </c>
      <c r="I109" s="101">
        <v>75.11172400266778</v>
      </c>
      <c r="J109" s="101" t="s">
        <v>61</v>
      </c>
      <c r="K109" s="101">
        <v>0.4492696856154134</v>
      </c>
      <c r="L109" s="101">
        <v>-0.29191241107394306</v>
      </c>
      <c r="M109" s="101">
        <v>0.10895784550878324</v>
      </c>
      <c r="N109" s="101">
        <v>-0.018919016168645015</v>
      </c>
      <c r="O109" s="101">
        <v>0.017622921044760317</v>
      </c>
      <c r="P109" s="101">
        <v>-0.008372195170504774</v>
      </c>
      <c r="Q109" s="101">
        <v>0.0023727857287485204</v>
      </c>
      <c r="R109" s="101">
        <v>-0.00029082238397751476</v>
      </c>
      <c r="S109" s="101">
        <v>0.00019606220585064477</v>
      </c>
      <c r="T109" s="101">
        <v>-0.0001225069491713813</v>
      </c>
      <c r="U109" s="101">
        <v>5.979318404411157E-05</v>
      </c>
      <c r="V109" s="101">
        <v>-1.0753331286911319E-05</v>
      </c>
      <c r="W109" s="101">
        <v>1.1126833110105096E-05</v>
      </c>
      <c r="X109" s="101">
        <v>67.5</v>
      </c>
    </row>
    <row r="110" s="101" customFormat="1" ht="12.75" hidden="1">
      <c r="A110" s="101" t="s">
        <v>141</v>
      </c>
    </row>
    <row r="111" spans="1:24" s="101" customFormat="1" ht="12.75" hidden="1">
      <c r="A111" s="101">
        <v>2008</v>
      </c>
      <c r="B111" s="101">
        <v>131.74</v>
      </c>
      <c r="C111" s="101">
        <v>129.84</v>
      </c>
      <c r="D111" s="101">
        <v>9.190689525521723</v>
      </c>
      <c r="E111" s="101">
        <v>9.603740804256722</v>
      </c>
      <c r="F111" s="101">
        <v>32.63627476430127</v>
      </c>
      <c r="G111" s="101" t="s">
        <v>59</v>
      </c>
      <c r="H111" s="101">
        <v>20.30873973805174</v>
      </c>
      <c r="I111" s="101">
        <v>84.54873973805175</v>
      </c>
      <c r="J111" s="101" t="s">
        <v>73</v>
      </c>
      <c r="K111" s="101">
        <v>1.8722961768119213</v>
      </c>
      <c r="M111" s="101" t="s">
        <v>68</v>
      </c>
      <c r="N111" s="101">
        <v>0.9728008030546897</v>
      </c>
      <c r="X111" s="101">
        <v>67.5</v>
      </c>
    </row>
    <row r="112" spans="1:24" s="101" customFormat="1" ht="12.75" hidden="1">
      <c r="A112" s="101">
        <v>2007</v>
      </c>
      <c r="B112" s="101">
        <v>132.17999267578125</v>
      </c>
      <c r="C112" s="101">
        <v>131.0800018310547</v>
      </c>
      <c r="D112" s="101">
        <v>9.161813735961914</v>
      </c>
      <c r="E112" s="101">
        <v>9.7163667678833</v>
      </c>
      <c r="F112" s="101">
        <v>25.01443679582792</v>
      </c>
      <c r="G112" s="101" t="s">
        <v>56</v>
      </c>
      <c r="H112" s="101">
        <v>0.32877738753437313</v>
      </c>
      <c r="I112" s="101">
        <v>65.00877006331562</v>
      </c>
      <c r="J112" s="101" t="s">
        <v>62</v>
      </c>
      <c r="K112" s="101">
        <v>1.3266915683014733</v>
      </c>
      <c r="L112" s="101">
        <v>0.09932946236155814</v>
      </c>
      <c r="M112" s="101">
        <v>0.3140761060083313</v>
      </c>
      <c r="N112" s="101">
        <v>0.028029360774932538</v>
      </c>
      <c r="O112" s="101">
        <v>0.053282177856152704</v>
      </c>
      <c r="P112" s="101">
        <v>0.002849385264249146</v>
      </c>
      <c r="Q112" s="101">
        <v>0.006485640761925231</v>
      </c>
      <c r="R112" s="101">
        <v>0.0004314689784808421</v>
      </c>
      <c r="S112" s="101">
        <v>0.0006990513348191261</v>
      </c>
      <c r="T112" s="101">
        <v>4.19634796936054E-05</v>
      </c>
      <c r="U112" s="101">
        <v>0.00014184643207206698</v>
      </c>
      <c r="V112" s="101">
        <v>1.602616831532275E-05</v>
      </c>
      <c r="W112" s="101">
        <v>4.35873017204631E-05</v>
      </c>
      <c r="X112" s="101">
        <v>67.5</v>
      </c>
    </row>
    <row r="113" spans="1:24" s="101" customFormat="1" ht="12.75" hidden="1">
      <c r="A113" s="101">
        <v>2005</v>
      </c>
      <c r="B113" s="101">
        <v>162.77999877929688</v>
      </c>
      <c r="C113" s="101">
        <v>147.97999572753906</v>
      </c>
      <c r="D113" s="101">
        <v>9.329212188720703</v>
      </c>
      <c r="E113" s="101">
        <v>9.618290901184082</v>
      </c>
      <c r="F113" s="101">
        <v>31.73450622822164</v>
      </c>
      <c r="G113" s="101" t="s">
        <v>57</v>
      </c>
      <c r="H113" s="101">
        <v>-14.182542096765232</v>
      </c>
      <c r="I113" s="101">
        <v>81.09745668253164</v>
      </c>
      <c r="J113" s="101" t="s">
        <v>60</v>
      </c>
      <c r="K113" s="101">
        <v>1.326655365202426</v>
      </c>
      <c r="L113" s="101">
        <v>0.0005409767413508309</v>
      </c>
      <c r="M113" s="101">
        <v>-0.31402085382991685</v>
      </c>
      <c r="N113" s="101">
        <v>-0.0002893692825992931</v>
      </c>
      <c r="O113" s="101">
        <v>0.05328186976716407</v>
      </c>
      <c r="P113" s="101">
        <v>6.164704433957048E-05</v>
      </c>
      <c r="Q113" s="101">
        <v>-0.006479074132079548</v>
      </c>
      <c r="R113" s="101">
        <v>-2.3240312594931942E-05</v>
      </c>
      <c r="S113" s="101">
        <v>0.0006972920338259932</v>
      </c>
      <c r="T113" s="101">
        <v>4.374447256940165E-06</v>
      </c>
      <c r="U113" s="101">
        <v>-0.00014075171076914704</v>
      </c>
      <c r="V113" s="101">
        <v>-1.8216796709702333E-06</v>
      </c>
      <c r="W113" s="101">
        <v>4.335103878227013E-05</v>
      </c>
      <c r="X113" s="101">
        <v>67.5</v>
      </c>
    </row>
    <row r="114" spans="1:24" s="101" customFormat="1" ht="12.75" hidden="1">
      <c r="A114" s="101">
        <v>2006</v>
      </c>
      <c r="B114" s="101">
        <v>150.0800018310547</v>
      </c>
      <c r="C114" s="101">
        <v>167.5800018310547</v>
      </c>
      <c r="D114" s="101">
        <v>9.21083927154541</v>
      </c>
      <c r="E114" s="101">
        <v>9.755780220031738</v>
      </c>
      <c r="F114" s="101">
        <v>32.19911682587467</v>
      </c>
      <c r="G114" s="101" t="s">
        <v>58</v>
      </c>
      <c r="H114" s="101">
        <v>0.717850741995008</v>
      </c>
      <c r="I114" s="101">
        <v>83.2978525730497</v>
      </c>
      <c r="J114" s="101" t="s">
        <v>61</v>
      </c>
      <c r="K114" s="101">
        <v>0.009800988819514751</v>
      </c>
      <c r="L114" s="101">
        <v>0.09932798919338653</v>
      </c>
      <c r="M114" s="101">
        <v>0.005890986783770915</v>
      </c>
      <c r="N114" s="101">
        <v>-0.028027867041029268</v>
      </c>
      <c r="O114" s="101">
        <v>-0.0001811938455261939</v>
      </c>
      <c r="P114" s="101">
        <v>0.0028487183128635884</v>
      </c>
      <c r="Q114" s="101">
        <v>0.0002917781413398568</v>
      </c>
      <c r="R114" s="101">
        <v>-0.0004308426247039529</v>
      </c>
      <c r="S114" s="101">
        <v>-4.956398163194565E-05</v>
      </c>
      <c r="T114" s="101">
        <v>4.173485161339239E-05</v>
      </c>
      <c r="U114" s="101">
        <v>1.7588809144847934E-05</v>
      </c>
      <c r="V114" s="101">
        <v>-1.5922297385975072E-05</v>
      </c>
      <c r="W114" s="101">
        <v>-4.5321416315906345E-06</v>
      </c>
      <c r="X114" s="101">
        <v>67.5</v>
      </c>
    </row>
    <row r="115" s="101" customFormat="1" ht="12.75" hidden="1">
      <c r="A115" s="101" t="s">
        <v>147</v>
      </c>
    </row>
    <row r="116" spans="1:24" s="101" customFormat="1" ht="12.75" hidden="1">
      <c r="A116" s="101">
        <v>2008</v>
      </c>
      <c r="B116" s="101">
        <v>143.88</v>
      </c>
      <c r="C116" s="101">
        <v>130.98</v>
      </c>
      <c r="D116" s="101">
        <v>9.184127212548368</v>
      </c>
      <c r="E116" s="101">
        <v>9.679381584810674</v>
      </c>
      <c r="F116" s="101">
        <v>34.842345129861116</v>
      </c>
      <c r="G116" s="101" t="s">
        <v>59</v>
      </c>
      <c r="H116" s="101">
        <v>13.994419407876293</v>
      </c>
      <c r="I116" s="101">
        <v>90.37441940787629</v>
      </c>
      <c r="J116" s="101" t="s">
        <v>73</v>
      </c>
      <c r="K116" s="101">
        <v>1.271177485079139</v>
      </c>
      <c r="M116" s="101" t="s">
        <v>68</v>
      </c>
      <c r="N116" s="101">
        <v>0.6570521177880339</v>
      </c>
      <c r="X116" s="101">
        <v>67.5</v>
      </c>
    </row>
    <row r="117" spans="1:24" s="101" customFormat="1" ht="12.75" hidden="1">
      <c r="A117" s="101">
        <v>2007</v>
      </c>
      <c r="B117" s="101">
        <v>138.97999572753906</v>
      </c>
      <c r="C117" s="101">
        <v>134.47999572753906</v>
      </c>
      <c r="D117" s="101">
        <v>9.29711627960205</v>
      </c>
      <c r="E117" s="101">
        <v>9.9365816116333</v>
      </c>
      <c r="F117" s="101">
        <v>26.876310331510933</v>
      </c>
      <c r="G117" s="101" t="s">
        <v>56</v>
      </c>
      <c r="H117" s="101">
        <v>-2.6293407207846116</v>
      </c>
      <c r="I117" s="101">
        <v>68.85065500675445</v>
      </c>
      <c r="J117" s="101" t="s">
        <v>62</v>
      </c>
      <c r="K117" s="101">
        <v>1.0961964125631916</v>
      </c>
      <c r="L117" s="101">
        <v>0.014156782501393376</v>
      </c>
      <c r="M117" s="101">
        <v>0.25950977149328236</v>
      </c>
      <c r="N117" s="101">
        <v>0.004210559975762928</v>
      </c>
      <c r="O117" s="101">
        <v>0.0440251081289744</v>
      </c>
      <c r="P117" s="101">
        <v>0.0004060974088827463</v>
      </c>
      <c r="Q117" s="101">
        <v>0.0053588623881283895</v>
      </c>
      <c r="R117" s="101">
        <v>6.479585901958736E-05</v>
      </c>
      <c r="S117" s="101">
        <v>0.000577595253923545</v>
      </c>
      <c r="T117" s="101">
        <v>6.0092354634279486E-06</v>
      </c>
      <c r="U117" s="101">
        <v>0.00011719895200313793</v>
      </c>
      <c r="V117" s="101">
        <v>2.3921792903220934E-06</v>
      </c>
      <c r="W117" s="101">
        <v>3.6013254416061415E-05</v>
      </c>
      <c r="X117" s="101">
        <v>67.5</v>
      </c>
    </row>
    <row r="118" spans="1:24" s="101" customFormat="1" ht="12.75" hidden="1">
      <c r="A118" s="101">
        <v>2005</v>
      </c>
      <c r="B118" s="101">
        <v>167.8800048828125</v>
      </c>
      <c r="C118" s="101">
        <v>161.67999267578125</v>
      </c>
      <c r="D118" s="101">
        <v>9.366735458374023</v>
      </c>
      <c r="E118" s="101">
        <v>9.475735664367676</v>
      </c>
      <c r="F118" s="101">
        <v>33.86311459889739</v>
      </c>
      <c r="G118" s="101" t="s">
        <v>57</v>
      </c>
      <c r="H118" s="101">
        <v>-14.171125502645168</v>
      </c>
      <c r="I118" s="101">
        <v>86.20887938016733</v>
      </c>
      <c r="J118" s="101" t="s">
        <v>60</v>
      </c>
      <c r="K118" s="101">
        <v>1.0839499043938001</v>
      </c>
      <c r="L118" s="101">
        <v>7.711846016995186E-05</v>
      </c>
      <c r="M118" s="101">
        <v>-0.25615418045282734</v>
      </c>
      <c r="N118" s="101">
        <v>4.394722580933238E-05</v>
      </c>
      <c r="O118" s="101">
        <v>0.04360152973466386</v>
      </c>
      <c r="P118" s="101">
        <v>8.63895409409694E-06</v>
      </c>
      <c r="Q118" s="101">
        <v>-0.00526519966487159</v>
      </c>
      <c r="R118" s="101">
        <v>3.5484220664392742E-06</v>
      </c>
      <c r="S118" s="101">
        <v>0.0005761289018380662</v>
      </c>
      <c r="T118" s="101">
        <v>6.044632681062096E-07</v>
      </c>
      <c r="U118" s="101">
        <v>-0.00011305850796719703</v>
      </c>
      <c r="V118" s="101">
        <v>2.8991022772626983E-07</v>
      </c>
      <c r="W118" s="101">
        <v>3.598720192815562E-05</v>
      </c>
      <c r="X118" s="101">
        <v>67.5</v>
      </c>
    </row>
    <row r="119" spans="1:24" s="101" customFormat="1" ht="12.75" hidden="1">
      <c r="A119" s="101">
        <v>2006</v>
      </c>
      <c r="B119" s="101">
        <v>161</v>
      </c>
      <c r="C119" s="101">
        <v>167.8000030517578</v>
      </c>
      <c r="D119" s="101">
        <v>9.199124336242676</v>
      </c>
      <c r="E119" s="101">
        <v>9.626765251159668</v>
      </c>
      <c r="F119" s="101">
        <v>36.7473404736067</v>
      </c>
      <c r="G119" s="101" t="s">
        <v>58</v>
      </c>
      <c r="H119" s="101">
        <v>1.7286128038263797</v>
      </c>
      <c r="I119" s="101">
        <v>95.22861280382638</v>
      </c>
      <c r="J119" s="101" t="s">
        <v>61</v>
      </c>
      <c r="K119" s="101">
        <v>0.1633988362292772</v>
      </c>
      <c r="L119" s="101">
        <v>0.01415657245009747</v>
      </c>
      <c r="M119" s="101">
        <v>0.041597564075748494</v>
      </c>
      <c r="N119" s="101">
        <v>0.004210330622509397</v>
      </c>
      <c r="O119" s="101">
        <v>0.006092351809039848</v>
      </c>
      <c r="P119" s="101">
        <v>0.0004060055097821217</v>
      </c>
      <c r="Q119" s="101">
        <v>0.0009975362569516956</v>
      </c>
      <c r="R119" s="101">
        <v>6.469862476841875E-05</v>
      </c>
      <c r="S119" s="101">
        <v>4.11310809713078E-05</v>
      </c>
      <c r="T119" s="101">
        <v>5.978756978873658E-06</v>
      </c>
      <c r="U119" s="101">
        <v>3.087665990461198E-05</v>
      </c>
      <c r="V119" s="101">
        <v>2.374547076161182E-06</v>
      </c>
      <c r="W119" s="101">
        <v>1.3695952022840355E-06</v>
      </c>
      <c r="X119" s="101">
        <v>67.5</v>
      </c>
    </row>
    <row r="120" spans="1:14" s="101" customFormat="1" ht="12.75">
      <c r="A120" s="101" t="s">
        <v>153</v>
      </c>
      <c r="E120" s="99" t="s">
        <v>106</v>
      </c>
      <c r="F120" s="102">
        <f>MIN(F91:F119)</f>
        <v>22.9828477125785</v>
      </c>
      <c r="G120" s="102"/>
      <c r="H120" s="102"/>
      <c r="I120" s="115"/>
      <c r="J120" s="115" t="s">
        <v>158</v>
      </c>
      <c r="K120" s="102">
        <f>AVERAGE(K118,K113,K108,K103,K98,K93)</f>
        <v>1.1596364619423738</v>
      </c>
      <c r="L120" s="102">
        <f>AVERAGE(L118,L113,L108,L103,L98,L93)</f>
        <v>-0.0010928385443680641</v>
      </c>
      <c r="M120" s="115" t="s">
        <v>108</v>
      </c>
      <c r="N120" s="102" t="e">
        <f>Mittelwert(K116,K111,K106,K101,K96,K91)</f>
        <v>#NAME?</v>
      </c>
    </row>
    <row r="121" spans="5:14" s="101" customFormat="1" ht="12.75">
      <c r="E121" s="99" t="s">
        <v>107</v>
      </c>
      <c r="F121" s="102">
        <f>MAX(F91:F119)</f>
        <v>36.7473404736067</v>
      </c>
      <c r="G121" s="102"/>
      <c r="H121" s="102"/>
      <c r="I121" s="115"/>
      <c r="J121" s="115" t="s">
        <v>159</v>
      </c>
      <c r="K121" s="102">
        <f>AVERAGE(K119,K114,K109,K104,K99,K94)</f>
        <v>0.11526048424142327</v>
      </c>
      <c r="L121" s="102">
        <f>AVERAGE(L119,L114,L109,L104,L99,L94)</f>
        <v>-0.20091657008180128</v>
      </c>
      <c r="M121" s="102"/>
      <c r="N121" s="102"/>
    </row>
    <row r="122" spans="5:14" s="101" customFormat="1" ht="12.75">
      <c r="E122" s="99"/>
      <c r="F122" s="102"/>
      <c r="G122" s="102"/>
      <c r="H122" s="102"/>
      <c r="I122" s="102"/>
      <c r="J122" s="115" t="s">
        <v>112</v>
      </c>
      <c r="K122" s="102">
        <f>ABS(K120/$G$33)</f>
        <v>0.7247727887139835</v>
      </c>
      <c r="L122" s="102">
        <f>ABS(L120/$H$33)</f>
        <v>0.0030356626232446227</v>
      </c>
      <c r="M122" s="115" t="s">
        <v>111</v>
      </c>
      <c r="N122" s="102">
        <f>K122+L122+L123+K123</f>
        <v>0.9188702191391627</v>
      </c>
    </row>
    <row r="123" spans="5:14" s="101" customFormat="1" ht="12.75">
      <c r="E123" s="99"/>
      <c r="F123" s="102"/>
      <c r="G123" s="102"/>
      <c r="H123" s="102"/>
      <c r="I123" s="102"/>
      <c r="J123" s="102"/>
      <c r="K123" s="102">
        <f>ABS(K121/$G$34)</f>
        <v>0.06548891150080867</v>
      </c>
      <c r="L123" s="102">
        <f>ABS(L121/$H$34)</f>
        <v>0.1255728563011258</v>
      </c>
      <c r="M123" s="102"/>
      <c r="N123" s="102"/>
    </row>
    <row r="124" s="101" customFormat="1" ht="12.75"/>
    <row r="125" s="101" customFormat="1" ht="12.75" hidden="1">
      <c r="A125" s="101" t="s">
        <v>118</v>
      </c>
    </row>
    <row r="126" spans="1:24" s="101" customFormat="1" ht="12.75" hidden="1">
      <c r="A126" s="101">
        <v>2008</v>
      </c>
      <c r="B126" s="101">
        <v>128.8</v>
      </c>
      <c r="C126" s="101">
        <v>131.9</v>
      </c>
      <c r="D126" s="101">
        <v>9.488704200064431</v>
      </c>
      <c r="E126" s="101">
        <v>9.891064982817868</v>
      </c>
      <c r="F126" s="101">
        <v>29.2130766913765</v>
      </c>
      <c r="G126" s="101" t="s">
        <v>59</v>
      </c>
      <c r="H126" s="101">
        <v>11.99450465655147</v>
      </c>
      <c r="I126" s="101">
        <v>73.29450465655148</v>
      </c>
      <c r="J126" s="101" t="s">
        <v>73</v>
      </c>
      <c r="K126" s="101">
        <v>1.050505927638198</v>
      </c>
      <c r="M126" s="101" t="s">
        <v>68</v>
      </c>
      <c r="N126" s="101">
        <v>0.9301799060168018</v>
      </c>
      <c r="X126" s="101">
        <v>67.5</v>
      </c>
    </row>
    <row r="127" spans="1:24" s="101" customFormat="1" ht="12.75" hidden="1">
      <c r="A127" s="101">
        <v>2006</v>
      </c>
      <c r="B127" s="101">
        <v>148.17999267578125</v>
      </c>
      <c r="C127" s="101">
        <v>161.17999267578125</v>
      </c>
      <c r="D127" s="101">
        <v>9.194010734558105</v>
      </c>
      <c r="E127" s="101">
        <v>9.670936584472656</v>
      </c>
      <c r="F127" s="101">
        <v>29.02353171022304</v>
      </c>
      <c r="G127" s="101" t="s">
        <v>56</v>
      </c>
      <c r="H127" s="101">
        <v>-5.465822221134289</v>
      </c>
      <c r="I127" s="101">
        <v>75.21417045464696</v>
      </c>
      <c r="J127" s="101" t="s">
        <v>62</v>
      </c>
      <c r="K127" s="101">
        <v>0.37549193264231645</v>
      </c>
      <c r="L127" s="101">
        <v>0.9469780855687783</v>
      </c>
      <c r="M127" s="101">
        <v>0.08889304023093124</v>
      </c>
      <c r="N127" s="101">
        <v>0.06222845611143085</v>
      </c>
      <c r="O127" s="101">
        <v>0.015080454322355698</v>
      </c>
      <c r="P127" s="101">
        <v>0.02716576971043682</v>
      </c>
      <c r="Q127" s="101">
        <v>0.0018356972284310667</v>
      </c>
      <c r="R127" s="101">
        <v>0.0009578121952497217</v>
      </c>
      <c r="S127" s="101">
        <v>0.00019780654287274887</v>
      </c>
      <c r="T127" s="101">
        <v>0.00039971469524681706</v>
      </c>
      <c r="U127" s="101">
        <v>4.013724184965191E-05</v>
      </c>
      <c r="V127" s="101">
        <v>3.5532506355714985E-05</v>
      </c>
      <c r="W127" s="101">
        <v>1.2322721491768034E-05</v>
      </c>
      <c r="X127" s="101">
        <v>67.5</v>
      </c>
    </row>
    <row r="128" spans="1:24" s="101" customFormat="1" ht="12.75" hidden="1">
      <c r="A128" s="101">
        <v>2007</v>
      </c>
      <c r="B128" s="101">
        <v>121.63999938964844</v>
      </c>
      <c r="C128" s="101">
        <v>128.24000549316406</v>
      </c>
      <c r="D128" s="101">
        <v>9.54816722869873</v>
      </c>
      <c r="E128" s="101">
        <v>10.101634979248047</v>
      </c>
      <c r="F128" s="101">
        <v>29.816722054543224</v>
      </c>
      <c r="G128" s="101" t="s">
        <v>57</v>
      </c>
      <c r="H128" s="101">
        <v>20.1807821659027</v>
      </c>
      <c r="I128" s="101">
        <v>74.32078155555114</v>
      </c>
      <c r="J128" s="101" t="s">
        <v>60</v>
      </c>
      <c r="K128" s="101">
        <v>-0.31565526308692504</v>
      </c>
      <c r="L128" s="101">
        <v>0.005153136226081596</v>
      </c>
      <c r="M128" s="101">
        <v>0.07417544359851772</v>
      </c>
      <c r="N128" s="101">
        <v>-0.0006439605636875039</v>
      </c>
      <c r="O128" s="101">
        <v>-0.01276485268832271</v>
      </c>
      <c r="P128" s="101">
        <v>0.0005896058243005642</v>
      </c>
      <c r="Q128" s="101">
        <v>0.00150466122474081</v>
      </c>
      <c r="R128" s="101">
        <v>-5.174386334704702E-05</v>
      </c>
      <c r="S128" s="101">
        <v>-0.00017416714346361867</v>
      </c>
      <c r="T128" s="101">
        <v>4.198696145637897E-05</v>
      </c>
      <c r="U128" s="101">
        <v>3.095247253575636E-05</v>
      </c>
      <c r="V128" s="101">
        <v>-4.084273189673355E-06</v>
      </c>
      <c r="W128" s="101">
        <v>-1.103869615833701E-05</v>
      </c>
      <c r="X128" s="101">
        <v>67.5</v>
      </c>
    </row>
    <row r="129" spans="1:24" s="101" customFormat="1" ht="12.75" hidden="1">
      <c r="A129" s="101">
        <v>2005</v>
      </c>
      <c r="B129" s="101">
        <v>158.4199981689453</v>
      </c>
      <c r="C129" s="101">
        <v>154.02000427246094</v>
      </c>
      <c r="D129" s="101">
        <v>9.027710914611816</v>
      </c>
      <c r="E129" s="101">
        <v>9.34185791015625</v>
      </c>
      <c r="F129" s="101">
        <v>30.350007799420865</v>
      </c>
      <c r="G129" s="101" t="s">
        <v>58</v>
      </c>
      <c r="H129" s="101">
        <v>-10.785007173190095</v>
      </c>
      <c r="I129" s="101">
        <v>80.13499099575522</v>
      </c>
      <c r="J129" s="101" t="s">
        <v>61</v>
      </c>
      <c r="K129" s="101">
        <v>-0.2033616147776813</v>
      </c>
      <c r="L129" s="101">
        <v>0.9469640646479378</v>
      </c>
      <c r="M129" s="101">
        <v>-0.04898955162543415</v>
      </c>
      <c r="N129" s="101">
        <v>-0.062225124064196856</v>
      </c>
      <c r="O129" s="101">
        <v>-0.008029859177723924</v>
      </c>
      <c r="P129" s="101">
        <v>0.0271593705547908</v>
      </c>
      <c r="Q129" s="101">
        <v>-0.0010515602280568553</v>
      </c>
      <c r="R129" s="101">
        <v>-0.0009564134952911388</v>
      </c>
      <c r="S129" s="101">
        <v>-9.377224824537327E-05</v>
      </c>
      <c r="T129" s="101">
        <v>0.00039750337440569786</v>
      </c>
      <c r="U129" s="101">
        <v>-2.5552742068527542E-05</v>
      </c>
      <c r="V129" s="101">
        <v>-3.529699307917094E-05</v>
      </c>
      <c r="W129" s="101">
        <v>-5.476919945334018E-06</v>
      </c>
      <c r="X129" s="101">
        <v>67.5</v>
      </c>
    </row>
    <row r="130" s="101" customFormat="1" ht="12.75" hidden="1">
      <c r="A130" s="101" t="s">
        <v>124</v>
      </c>
    </row>
    <row r="131" spans="1:24" s="101" customFormat="1" ht="12.75" hidden="1">
      <c r="A131" s="101">
        <v>2008</v>
      </c>
      <c r="B131" s="101">
        <v>130.88</v>
      </c>
      <c r="C131" s="101">
        <v>136.08</v>
      </c>
      <c r="D131" s="101">
        <v>9.121380313408809</v>
      </c>
      <c r="E131" s="101">
        <v>9.661201737240356</v>
      </c>
      <c r="F131" s="101">
        <v>27.7311169648105</v>
      </c>
      <c r="G131" s="101" t="s">
        <v>59</v>
      </c>
      <c r="H131" s="101">
        <v>9.00453100245663</v>
      </c>
      <c r="I131" s="101">
        <v>72.38453100245663</v>
      </c>
      <c r="J131" s="101" t="s">
        <v>73</v>
      </c>
      <c r="K131" s="101">
        <v>1.1456554466712274</v>
      </c>
      <c r="M131" s="101" t="s">
        <v>68</v>
      </c>
      <c r="N131" s="101">
        <v>0.8729206237663552</v>
      </c>
      <c r="X131" s="101">
        <v>67.5</v>
      </c>
    </row>
    <row r="132" spans="1:24" s="101" customFormat="1" ht="12.75" hidden="1">
      <c r="A132" s="101">
        <v>2006</v>
      </c>
      <c r="B132" s="101">
        <v>139.22000122070312</v>
      </c>
      <c r="C132" s="101">
        <v>147.9199981689453</v>
      </c>
      <c r="D132" s="101">
        <v>9.578269958496094</v>
      </c>
      <c r="E132" s="101">
        <v>10.02391529083252</v>
      </c>
      <c r="F132" s="101">
        <v>28.3348027578539</v>
      </c>
      <c r="G132" s="101" t="s">
        <v>56</v>
      </c>
      <c r="H132" s="101">
        <v>-1.2629944857455087</v>
      </c>
      <c r="I132" s="101">
        <v>70.45700673495762</v>
      </c>
      <c r="J132" s="101" t="s">
        <v>62</v>
      </c>
      <c r="K132" s="101">
        <v>0.6782803076117302</v>
      </c>
      <c r="L132" s="101">
        <v>0.8114511415950958</v>
      </c>
      <c r="M132" s="101">
        <v>0.16057381858864753</v>
      </c>
      <c r="N132" s="101">
        <v>0.007692569453883549</v>
      </c>
      <c r="O132" s="101">
        <v>0.027240922555981272</v>
      </c>
      <c r="P132" s="101">
        <v>0.02327790938657145</v>
      </c>
      <c r="Q132" s="101">
        <v>0.0033158997682120627</v>
      </c>
      <c r="R132" s="101">
        <v>0.00011839269768389862</v>
      </c>
      <c r="S132" s="101">
        <v>0.00035737098610584496</v>
      </c>
      <c r="T132" s="101">
        <v>0.0003425117217519912</v>
      </c>
      <c r="U132" s="101">
        <v>7.25350723726362E-05</v>
      </c>
      <c r="V132" s="101">
        <v>4.382420320614276E-06</v>
      </c>
      <c r="W132" s="101">
        <v>2.2279577582520153E-05</v>
      </c>
      <c r="X132" s="101">
        <v>67.5</v>
      </c>
    </row>
    <row r="133" spans="1:24" s="101" customFormat="1" ht="12.75" hidden="1">
      <c r="A133" s="101">
        <v>2007</v>
      </c>
      <c r="B133" s="101">
        <v>125.86000061035156</v>
      </c>
      <c r="C133" s="101">
        <v>117.66000366210938</v>
      </c>
      <c r="D133" s="101">
        <v>9.536333084106445</v>
      </c>
      <c r="E133" s="101">
        <v>10.039055824279785</v>
      </c>
      <c r="F133" s="101">
        <v>28.479197536519717</v>
      </c>
      <c r="G133" s="101" t="s">
        <v>57</v>
      </c>
      <c r="H133" s="101">
        <v>12.727578347946036</v>
      </c>
      <c r="I133" s="101">
        <v>71.0875789582976</v>
      </c>
      <c r="J133" s="101" t="s">
        <v>60</v>
      </c>
      <c r="K133" s="101">
        <v>-0.14577476365959455</v>
      </c>
      <c r="L133" s="101">
        <v>0.004415351010987742</v>
      </c>
      <c r="M133" s="101">
        <v>0.03272576284106749</v>
      </c>
      <c r="N133" s="101">
        <v>-7.97771808477494E-05</v>
      </c>
      <c r="O133" s="101">
        <v>-0.00614136887183133</v>
      </c>
      <c r="P133" s="101">
        <v>0.0005052150841391202</v>
      </c>
      <c r="Q133" s="101">
        <v>0.0005903706290186283</v>
      </c>
      <c r="R133" s="101">
        <v>-6.3900025471362925E-06</v>
      </c>
      <c r="S133" s="101">
        <v>-0.00010387906838586467</v>
      </c>
      <c r="T133" s="101">
        <v>3.597740309664274E-05</v>
      </c>
      <c r="U133" s="101">
        <v>7.193095103341747E-06</v>
      </c>
      <c r="V133" s="101">
        <v>-5.049937260138592E-07</v>
      </c>
      <c r="W133" s="101">
        <v>-7.175955074188726E-06</v>
      </c>
      <c r="X133" s="101">
        <v>67.5</v>
      </c>
    </row>
    <row r="134" spans="1:24" s="101" customFormat="1" ht="12.75" hidden="1">
      <c r="A134" s="101">
        <v>2005</v>
      </c>
      <c r="B134" s="101">
        <v>157.17999267578125</v>
      </c>
      <c r="C134" s="101">
        <v>141.5800018310547</v>
      </c>
      <c r="D134" s="101">
        <v>9.699861526489258</v>
      </c>
      <c r="E134" s="101">
        <v>10.150423049926758</v>
      </c>
      <c r="F134" s="101">
        <v>28.96690145942218</v>
      </c>
      <c r="G134" s="101" t="s">
        <v>58</v>
      </c>
      <c r="H134" s="101">
        <v>-18.5004909653766</v>
      </c>
      <c r="I134" s="101">
        <v>71.17950171040465</v>
      </c>
      <c r="J134" s="101" t="s">
        <v>61</v>
      </c>
      <c r="K134" s="101">
        <v>-0.6624302936716079</v>
      </c>
      <c r="L134" s="101">
        <v>0.8114391288762417</v>
      </c>
      <c r="M134" s="101">
        <v>-0.1572036121169297</v>
      </c>
      <c r="N134" s="101">
        <v>-0.0076921557709291235</v>
      </c>
      <c r="O134" s="101">
        <v>-0.026539620383137934</v>
      </c>
      <c r="P134" s="101">
        <v>0.023272426240686414</v>
      </c>
      <c r="Q134" s="101">
        <v>-0.003262921052250722</v>
      </c>
      <c r="R134" s="101">
        <v>-0.00011822012828752389</v>
      </c>
      <c r="S134" s="101">
        <v>-0.00034194028844456</v>
      </c>
      <c r="T134" s="101">
        <v>0.0003406169490849437</v>
      </c>
      <c r="U134" s="101">
        <v>-7.217753187064415E-05</v>
      </c>
      <c r="V134" s="101">
        <v>-4.353227446759423E-06</v>
      </c>
      <c r="W134" s="101">
        <v>-2.1092303004384317E-05</v>
      </c>
      <c r="X134" s="101">
        <v>67.5</v>
      </c>
    </row>
    <row r="135" s="101" customFormat="1" ht="12.75" hidden="1">
      <c r="A135" s="101" t="s">
        <v>130</v>
      </c>
    </row>
    <row r="136" spans="1:24" s="101" customFormat="1" ht="12.75" hidden="1">
      <c r="A136" s="101">
        <v>2008</v>
      </c>
      <c r="B136" s="101">
        <v>132.88</v>
      </c>
      <c r="C136" s="101">
        <v>129.08</v>
      </c>
      <c r="D136" s="101">
        <v>9.136069970953127</v>
      </c>
      <c r="E136" s="101">
        <v>9.580797670091096</v>
      </c>
      <c r="F136" s="101">
        <v>29.478357287251804</v>
      </c>
      <c r="G136" s="101" t="s">
        <v>59</v>
      </c>
      <c r="H136" s="101">
        <v>11.44796105934941</v>
      </c>
      <c r="I136" s="101">
        <v>76.8279610593494</v>
      </c>
      <c r="J136" s="101" t="s">
        <v>73</v>
      </c>
      <c r="K136" s="101">
        <v>2.072354202798314</v>
      </c>
      <c r="M136" s="101" t="s">
        <v>68</v>
      </c>
      <c r="N136" s="101">
        <v>1.4986132739439921</v>
      </c>
      <c r="X136" s="101">
        <v>67.5</v>
      </c>
    </row>
    <row r="137" spans="1:24" s="101" customFormat="1" ht="12.75" hidden="1">
      <c r="A137" s="101">
        <v>2006</v>
      </c>
      <c r="B137" s="101">
        <v>130.33999633789062</v>
      </c>
      <c r="C137" s="101">
        <v>144.33999633789062</v>
      </c>
      <c r="D137" s="101">
        <v>9.451098442077637</v>
      </c>
      <c r="E137" s="101">
        <v>9.944056510925293</v>
      </c>
      <c r="F137" s="101">
        <v>24.864193632666375</v>
      </c>
      <c r="G137" s="101" t="s">
        <v>56</v>
      </c>
      <c r="H137" s="101">
        <v>-0.20440118783453443</v>
      </c>
      <c r="I137" s="101">
        <v>62.63559515005609</v>
      </c>
      <c r="J137" s="101" t="s">
        <v>62</v>
      </c>
      <c r="K137" s="101">
        <v>1.005234306710579</v>
      </c>
      <c r="L137" s="101">
        <v>1.0013486421936002</v>
      </c>
      <c r="M137" s="101">
        <v>0.23797566383792193</v>
      </c>
      <c r="N137" s="101">
        <v>0.006854785077296838</v>
      </c>
      <c r="O137" s="101">
        <v>0.04037201575561406</v>
      </c>
      <c r="P137" s="101">
        <v>0.02872544201967676</v>
      </c>
      <c r="Q137" s="101">
        <v>0.004914252812968196</v>
      </c>
      <c r="R137" s="101">
        <v>0.00010552259437271059</v>
      </c>
      <c r="S137" s="101">
        <v>0.0005296481502844524</v>
      </c>
      <c r="T137" s="101">
        <v>0.000422669462351199</v>
      </c>
      <c r="U137" s="101">
        <v>0.00010749960725253577</v>
      </c>
      <c r="V137" s="101">
        <v>3.929370592427243E-06</v>
      </c>
      <c r="W137" s="101">
        <v>3.3023099043470594E-05</v>
      </c>
      <c r="X137" s="101">
        <v>67.5</v>
      </c>
    </row>
    <row r="138" spans="1:24" s="101" customFormat="1" ht="12.75" hidden="1">
      <c r="A138" s="101">
        <v>2007</v>
      </c>
      <c r="B138" s="101">
        <v>120.05999755859375</v>
      </c>
      <c r="C138" s="101">
        <v>116.95999908447266</v>
      </c>
      <c r="D138" s="101">
        <v>9.590432167053223</v>
      </c>
      <c r="E138" s="101">
        <v>10.203228950500488</v>
      </c>
      <c r="F138" s="101">
        <v>26.53230216973388</v>
      </c>
      <c r="G138" s="101" t="s">
        <v>57</v>
      </c>
      <c r="H138" s="101">
        <v>13.27825747623558</v>
      </c>
      <c r="I138" s="101">
        <v>65.83825503482933</v>
      </c>
      <c r="J138" s="101" t="s">
        <v>60</v>
      </c>
      <c r="K138" s="101">
        <v>-0.0742980938888384</v>
      </c>
      <c r="L138" s="101">
        <v>0.005448550033253924</v>
      </c>
      <c r="M138" s="101">
        <v>0.014890748893073463</v>
      </c>
      <c r="N138" s="101">
        <v>7.068813459918069E-05</v>
      </c>
      <c r="O138" s="101">
        <v>-0.0034182554695075295</v>
      </c>
      <c r="P138" s="101">
        <v>0.0006234347200010904</v>
      </c>
      <c r="Q138" s="101">
        <v>0.00017868678357839014</v>
      </c>
      <c r="R138" s="101">
        <v>5.713185312362831E-06</v>
      </c>
      <c r="S138" s="101">
        <v>-8.035812131756268E-05</v>
      </c>
      <c r="T138" s="101">
        <v>4.43954193710916E-05</v>
      </c>
      <c r="U138" s="101">
        <v>-4.64320708408838E-06</v>
      </c>
      <c r="V138" s="101">
        <v>4.5050969539777634E-07</v>
      </c>
      <c r="W138" s="101">
        <v>-6.085758515607326E-06</v>
      </c>
      <c r="X138" s="101">
        <v>67.5</v>
      </c>
    </row>
    <row r="139" spans="1:24" s="101" customFormat="1" ht="12.75" hidden="1">
      <c r="A139" s="101">
        <v>2005</v>
      </c>
      <c r="B139" s="101">
        <v>176.3800048828125</v>
      </c>
      <c r="C139" s="101">
        <v>150.5800018310547</v>
      </c>
      <c r="D139" s="101">
        <v>9.378222465515137</v>
      </c>
      <c r="E139" s="101">
        <v>9.806050300598145</v>
      </c>
      <c r="F139" s="101">
        <v>32.475378657251795</v>
      </c>
      <c r="G139" s="101" t="s">
        <v>58</v>
      </c>
      <c r="H139" s="101">
        <v>-26.275862558279485</v>
      </c>
      <c r="I139" s="101">
        <v>82.60414232453302</v>
      </c>
      <c r="J139" s="101" t="s">
        <v>61</v>
      </c>
      <c r="K139" s="101">
        <v>-1.0024848151629946</v>
      </c>
      <c r="L139" s="101">
        <v>1.0013338187265532</v>
      </c>
      <c r="M139" s="101">
        <v>-0.23750933071461225</v>
      </c>
      <c r="N139" s="101">
        <v>0.006854420591381762</v>
      </c>
      <c r="O139" s="101">
        <v>-0.04022704545099891</v>
      </c>
      <c r="P139" s="101">
        <v>0.028718675950950602</v>
      </c>
      <c r="Q139" s="101">
        <v>-0.0049110031300275345</v>
      </c>
      <c r="R139" s="101">
        <v>0.00010536781973987226</v>
      </c>
      <c r="S139" s="101">
        <v>-0.000523516700247522</v>
      </c>
      <c r="T139" s="101">
        <v>0.00042033144201108314</v>
      </c>
      <c r="U139" s="101">
        <v>-0.00010739928392416642</v>
      </c>
      <c r="V139" s="101">
        <v>3.903459269287259E-06</v>
      </c>
      <c r="W139" s="101">
        <v>-3.245748933181033E-05</v>
      </c>
      <c r="X139" s="101">
        <v>67.5</v>
      </c>
    </row>
    <row r="140" s="101" customFormat="1" ht="12.75" hidden="1">
      <c r="A140" s="101" t="s">
        <v>136</v>
      </c>
    </row>
    <row r="141" spans="1:24" s="101" customFormat="1" ht="12.75" hidden="1">
      <c r="A141" s="101">
        <v>2008</v>
      </c>
      <c r="B141" s="101">
        <v>135.24</v>
      </c>
      <c r="C141" s="101">
        <v>130.14</v>
      </c>
      <c r="D141" s="101">
        <v>9.054698359705903</v>
      </c>
      <c r="E141" s="101">
        <v>9.579698012323531</v>
      </c>
      <c r="F141" s="101">
        <v>29.99689753800255</v>
      </c>
      <c r="G141" s="101" t="s">
        <v>59</v>
      </c>
      <c r="H141" s="101">
        <v>11.149797533914224</v>
      </c>
      <c r="I141" s="101">
        <v>78.88979753391423</v>
      </c>
      <c r="J141" s="101" t="s">
        <v>73</v>
      </c>
      <c r="K141" s="101">
        <v>0.83886688403936</v>
      </c>
      <c r="M141" s="101" t="s">
        <v>68</v>
      </c>
      <c r="N141" s="101">
        <v>0.6521036953014699</v>
      </c>
      <c r="X141" s="101">
        <v>67.5</v>
      </c>
    </row>
    <row r="142" spans="1:24" s="101" customFormat="1" ht="12.75" hidden="1">
      <c r="A142" s="101">
        <v>2006</v>
      </c>
      <c r="B142" s="101">
        <v>131.77999877929688</v>
      </c>
      <c r="C142" s="101">
        <v>146.67999267578125</v>
      </c>
      <c r="D142" s="101">
        <v>9.550278663635254</v>
      </c>
      <c r="E142" s="101">
        <v>10.191890716552734</v>
      </c>
      <c r="F142" s="101">
        <v>25.494296533526896</v>
      </c>
      <c r="G142" s="101" t="s">
        <v>56</v>
      </c>
      <c r="H142" s="101">
        <v>-0.7202207805404441</v>
      </c>
      <c r="I142" s="101">
        <v>63.55977799875644</v>
      </c>
      <c r="J142" s="101" t="s">
        <v>62</v>
      </c>
      <c r="K142" s="101">
        <v>0.5556735716511236</v>
      </c>
      <c r="L142" s="101">
        <v>0.7151828632379876</v>
      </c>
      <c r="M142" s="101">
        <v>0.13154808288455658</v>
      </c>
      <c r="N142" s="101">
        <v>0.01938388470049057</v>
      </c>
      <c r="O142" s="101">
        <v>0.022316767779363977</v>
      </c>
      <c r="P142" s="101">
        <v>0.020516271783637376</v>
      </c>
      <c r="Q142" s="101">
        <v>0.00271651538040686</v>
      </c>
      <c r="R142" s="101">
        <v>0.0002983573702677536</v>
      </c>
      <c r="S142" s="101">
        <v>0.00029277435202361814</v>
      </c>
      <c r="T142" s="101">
        <v>0.00030188146921548547</v>
      </c>
      <c r="U142" s="101">
        <v>5.943126571932453E-05</v>
      </c>
      <c r="V142" s="101">
        <v>1.1064590158555233E-05</v>
      </c>
      <c r="W142" s="101">
        <v>1.8253209595187275E-05</v>
      </c>
      <c r="X142" s="101">
        <v>67.5</v>
      </c>
    </row>
    <row r="143" spans="1:24" s="101" customFormat="1" ht="12.75" hidden="1">
      <c r="A143" s="101">
        <v>2007</v>
      </c>
      <c r="B143" s="101">
        <v>133.22000122070312</v>
      </c>
      <c r="C143" s="101">
        <v>129.9199981689453</v>
      </c>
      <c r="D143" s="101">
        <v>9.405502319335938</v>
      </c>
      <c r="E143" s="101">
        <v>10.110782623291016</v>
      </c>
      <c r="F143" s="101">
        <v>29.758248261904704</v>
      </c>
      <c r="G143" s="101" t="s">
        <v>57</v>
      </c>
      <c r="H143" s="101">
        <v>9.616772101700874</v>
      </c>
      <c r="I143" s="101">
        <v>75.336773322404</v>
      </c>
      <c r="J143" s="101" t="s">
        <v>60</v>
      </c>
      <c r="K143" s="101">
        <v>0.05681309373717926</v>
      </c>
      <c r="L143" s="101">
        <v>0.00389168204529265</v>
      </c>
      <c r="M143" s="101">
        <v>-0.014935961382596487</v>
      </c>
      <c r="N143" s="101">
        <v>-0.00020058807657672039</v>
      </c>
      <c r="O143" s="101">
        <v>0.0020419600983620145</v>
      </c>
      <c r="P143" s="101">
        <v>0.00044525331878283764</v>
      </c>
      <c r="Q143" s="101">
        <v>-0.0003791362590562039</v>
      </c>
      <c r="R143" s="101">
        <v>-1.6102079154962888E-05</v>
      </c>
      <c r="S143" s="101">
        <v>7.062211765769457E-06</v>
      </c>
      <c r="T143" s="101">
        <v>3.1704779010833725E-05</v>
      </c>
      <c r="U143" s="101">
        <v>-1.2948757423985773E-05</v>
      </c>
      <c r="V143" s="101">
        <v>-1.269512518232509E-06</v>
      </c>
      <c r="W143" s="101">
        <v>-1.6083873923322288E-07</v>
      </c>
      <c r="X143" s="101">
        <v>67.5</v>
      </c>
    </row>
    <row r="144" spans="1:24" s="101" customFormat="1" ht="12.75" hidden="1">
      <c r="A144" s="101">
        <v>2005</v>
      </c>
      <c r="B144" s="101">
        <v>165.10000610351562</v>
      </c>
      <c r="C144" s="101">
        <v>151.5</v>
      </c>
      <c r="D144" s="101">
        <v>9.511140823364258</v>
      </c>
      <c r="E144" s="101">
        <v>9.812067031860352</v>
      </c>
      <c r="F144" s="101">
        <v>32.91532001528747</v>
      </c>
      <c r="G144" s="101" t="s">
        <v>58</v>
      </c>
      <c r="H144" s="101">
        <v>-15.08590170401824</v>
      </c>
      <c r="I144" s="101">
        <v>82.51410439949738</v>
      </c>
      <c r="J144" s="101" t="s">
        <v>61</v>
      </c>
      <c r="K144" s="101">
        <v>-0.5527616037782717</v>
      </c>
      <c r="L144" s="101">
        <v>0.7151722748262438</v>
      </c>
      <c r="M144" s="101">
        <v>-0.13069741836845805</v>
      </c>
      <c r="N144" s="101">
        <v>-0.019382846811174245</v>
      </c>
      <c r="O144" s="101">
        <v>-0.022223152860806127</v>
      </c>
      <c r="P144" s="101">
        <v>0.020511439671124697</v>
      </c>
      <c r="Q144" s="101">
        <v>-0.0026899277888181115</v>
      </c>
      <c r="R144" s="101">
        <v>-0.0002979225460417132</v>
      </c>
      <c r="S144" s="101">
        <v>-0.0002926891633932232</v>
      </c>
      <c r="T144" s="101">
        <v>0.0003002119725187093</v>
      </c>
      <c r="U144" s="101">
        <v>-5.800349149987207E-05</v>
      </c>
      <c r="V144" s="101">
        <v>-1.099151915536921E-05</v>
      </c>
      <c r="W144" s="101">
        <v>-1.8252500963588488E-05</v>
      </c>
      <c r="X144" s="101">
        <v>67.5</v>
      </c>
    </row>
    <row r="145" s="101" customFormat="1" ht="12.75" hidden="1">
      <c r="A145" s="101" t="s">
        <v>142</v>
      </c>
    </row>
    <row r="146" spans="1:24" s="101" customFormat="1" ht="12.75" hidden="1">
      <c r="A146" s="101">
        <v>2008</v>
      </c>
      <c r="B146" s="101">
        <v>131.74</v>
      </c>
      <c r="C146" s="101">
        <v>129.84</v>
      </c>
      <c r="D146" s="101">
        <v>9.190689525521723</v>
      </c>
      <c r="E146" s="101">
        <v>9.603740804256722</v>
      </c>
      <c r="F146" s="101">
        <v>28.556824836248776</v>
      </c>
      <c r="G146" s="101" t="s">
        <v>59</v>
      </c>
      <c r="H146" s="101">
        <v>9.740365965852675</v>
      </c>
      <c r="I146" s="101">
        <v>73.98036596585268</v>
      </c>
      <c r="J146" s="101" t="s">
        <v>73</v>
      </c>
      <c r="K146" s="101">
        <v>1.285888774191851</v>
      </c>
      <c r="M146" s="101" t="s">
        <v>68</v>
      </c>
      <c r="N146" s="101">
        <v>1.118833753795515</v>
      </c>
      <c r="X146" s="101">
        <v>67.5</v>
      </c>
    </row>
    <row r="147" spans="1:24" s="101" customFormat="1" ht="12.75" hidden="1">
      <c r="A147" s="101">
        <v>2006</v>
      </c>
      <c r="B147" s="101">
        <v>150.0800018310547</v>
      </c>
      <c r="C147" s="101">
        <v>167.5800018310547</v>
      </c>
      <c r="D147" s="101">
        <v>9.21083927154541</v>
      </c>
      <c r="E147" s="101">
        <v>9.755780220031738</v>
      </c>
      <c r="F147" s="101">
        <v>28.606519446838156</v>
      </c>
      <c r="G147" s="101" t="s">
        <v>56</v>
      </c>
      <c r="H147" s="101">
        <v>-8.576057797534602</v>
      </c>
      <c r="I147" s="101">
        <v>74.00394403352009</v>
      </c>
      <c r="J147" s="101" t="s">
        <v>62</v>
      </c>
      <c r="K147" s="101">
        <v>0.4573095315161291</v>
      </c>
      <c r="L147" s="101">
        <v>1.0310311930223002</v>
      </c>
      <c r="M147" s="101">
        <v>0.10826221117135167</v>
      </c>
      <c r="N147" s="101">
        <v>0.028163396640259842</v>
      </c>
      <c r="O147" s="101">
        <v>0.018366440700446383</v>
      </c>
      <c r="P147" s="101">
        <v>0.0295770156044371</v>
      </c>
      <c r="Q147" s="101">
        <v>0.002235648142251918</v>
      </c>
      <c r="R147" s="101">
        <v>0.0004334555294426908</v>
      </c>
      <c r="S147" s="101">
        <v>0.00024092061504277354</v>
      </c>
      <c r="T147" s="101">
        <v>0.0004351955385685993</v>
      </c>
      <c r="U147" s="101">
        <v>4.888164058482034E-05</v>
      </c>
      <c r="V147" s="101">
        <v>1.6071328964291357E-05</v>
      </c>
      <c r="W147" s="101">
        <v>1.5011757182447647E-05</v>
      </c>
      <c r="X147" s="101">
        <v>67.5</v>
      </c>
    </row>
    <row r="148" spans="1:24" s="101" customFormat="1" ht="12.75" hidden="1">
      <c r="A148" s="101">
        <v>2007</v>
      </c>
      <c r="B148" s="101">
        <v>132.17999267578125</v>
      </c>
      <c r="C148" s="101">
        <v>131.0800018310547</v>
      </c>
      <c r="D148" s="101">
        <v>9.161813735961914</v>
      </c>
      <c r="E148" s="101">
        <v>9.7163667678833</v>
      </c>
      <c r="F148" s="101">
        <v>32.6703705370488</v>
      </c>
      <c r="G148" s="101" t="s">
        <v>57</v>
      </c>
      <c r="H148" s="101">
        <v>20.225401095888998</v>
      </c>
      <c r="I148" s="101">
        <v>84.90539377167025</v>
      </c>
      <c r="J148" s="101" t="s">
        <v>60</v>
      </c>
      <c r="K148" s="101">
        <v>-0.40411275050390166</v>
      </c>
      <c r="L148" s="101">
        <v>0.005610092163754804</v>
      </c>
      <c r="M148" s="101">
        <v>0.09508630695533704</v>
      </c>
      <c r="N148" s="101">
        <v>-0.00029173688876354595</v>
      </c>
      <c r="O148" s="101">
        <v>-0.016321902703675648</v>
      </c>
      <c r="P148" s="101">
        <v>0.0006419312415609045</v>
      </c>
      <c r="Q148" s="101">
        <v>0.0019348132250136105</v>
      </c>
      <c r="R148" s="101">
        <v>-2.3427645644524316E-05</v>
      </c>
      <c r="S148" s="101">
        <v>-0.00022107901329782544</v>
      </c>
      <c r="T148" s="101">
        <v>4.571617581885231E-05</v>
      </c>
      <c r="U148" s="101">
        <v>4.0212988447539314E-05</v>
      </c>
      <c r="V148" s="101">
        <v>-1.8507078460138719E-06</v>
      </c>
      <c r="W148" s="101">
        <v>-1.3966436380771595E-05</v>
      </c>
      <c r="X148" s="101">
        <v>67.5</v>
      </c>
    </row>
    <row r="149" spans="1:24" s="101" customFormat="1" ht="12.75" hidden="1">
      <c r="A149" s="101">
        <v>2005</v>
      </c>
      <c r="B149" s="101">
        <v>162.77999877929688</v>
      </c>
      <c r="C149" s="101">
        <v>147.97999572753906</v>
      </c>
      <c r="D149" s="101">
        <v>9.329212188720703</v>
      </c>
      <c r="E149" s="101">
        <v>9.618290901184082</v>
      </c>
      <c r="F149" s="101">
        <v>31.73450622822164</v>
      </c>
      <c r="G149" s="101" t="s">
        <v>58</v>
      </c>
      <c r="H149" s="101">
        <v>-14.182542096765232</v>
      </c>
      <c r="I149" s="101">
        <v>81.09745668253164</v>
      </c>
      <c r="J149" s="101" t="s">
        <v>61</v>
      </c>
      <c r="K149" s="101">
        <v>-0.2140674951870852</v>
      </c>
      <c r="L149" s="101">
        <v>1.031015929969514</v>
      </c>
      <c r="M149" s="101">
        <v>-0.05176196091055441</v>
      </c>
      <c r="N149" s="101">
        <v>-0.028161885588581136</v>
      </c>
      <c r="O149" s="101">
        <v>-0.008421498449489796</v>
      </c>
      <c r="P149" s="101">
        <v>0.029570048636182927</v>
      </c>
      <c r="Q149" s="101">
        <v>-0.0011200983886547127</v>
      </c>
      <c r="R149" s="101">
        <v>-0.0004328219511808499</v>
      </c>
      <c r="S149" s="101">
        <v>-9.574347305089885E-05</v>
      </c>
      <c r="T149" s="101">
        <v>0.0004327876939776742</v>
      </c>
      <c r="U149" s="101">
        <v>-2.7790832056302743E-05</v>
      </c>
      <c r="V149" s="101">
        <v>-1.596441339815444E-05</v>
      </c>
      <c r="W149" s="101">
        <v>-5.503772208824432E-06</v>
      </c>
      <c r="X149" s="101">
        <v>67.5</v>
      </c>
    </row>
    <row r="150" s="101" customFormat="1" ht="12.75" hidden="1">
      <c r="A150" s="101" t="s">
        <v>148</v>
      </c>
    </row>
    <row r="151" spans="1:24" s="101" customFormat="1" ht="12.75" hidden="1">
      <c r="A151" s="101">
        <v>2008</v>
      </c>
      <c r="B151" s="101">
        <v>143.88</v>
      </c>
      <c r="C151" s="101">
        <v>130.98</v>
      </c>
      <c r="D151" s="101">
        <v>9.184127212548368</v>
      </c>
      <c r="E151" s="101">
        <v>9.679381584810674</v>
      </c>
      <c r="F151" s="101">
        <v>33.37980735414974</v>
      </c>
      <c r="G151" s="101" t="s">
        <v>59</v>
      </c>
      <c r="H151" s="101">
        <v>10.200874459929523</v>
      </c>
      <c r="I151" s="101">
        <v>86.58087445992952</v>
      </c>
      <c r="J151" s="101" t="s">
        <v>73</v>
      </c>
      <c r="K151" s="101">
        <v>1.1350857746005003</v>
      </c>
      <c r="M151" s="101" t="s">
        <v>68</v>
      </c>
      <c r="N151" s="101">
        <v>1.0479637921533622</v>
      </c>
      <c r="X151" s="101">
        <v>67.5</v>
      </c>
    </row>
    <row r="152" spans="1:24" s="101" customFormat="1" ht="12.75" hidden="1">
      <c r="A152" s="101">
        <v>2006</v>
      </c>
      <c r="B152" s="101">
        <v>161</v>
      </c>
      <c r="C152" s="101">
        <v>167.8000030517578</v>
      </c>
      <c r="D152" s="101">
        <v>9.199124336242676</v>
      </c>
      <c r="E152" s="101">
        <v>9.626765251159668</v>
      </c>
      <c r="F152" s="101">
        <v>31.077734021076985</v>
      </c>
      <c r="G152" s="101" t="s">
        <v>56</v>
      </c>
      <c r="H152" s="101">
        <v>-12.963845226049557</v>
      </c>
      <c r="I152" s="101">
        <v>80.53615477395044</v>
      </c>
      <c r="J152" s="101" t="s">
        <v>62</v>
      </c>
      <c r="K152" s="101">
        <v>0.2223446717048139</v>
      </c>
      <c r="L152" s="101">
        <v>1.0401387723959927</v>
      </c>
      <c r="M152" s="101">
        <v>0.05263728221966836</v>
      </c>
      <c r="N152" s="101">
        <v>0.004220214445479824</v>
      </c>
      <c r="O152" s="101">
        <v>0.008929944618456967</v>
      </c>
      <c r="P152" s="101">
        <v>0.029838319061751804</v>
      </c>
      <c r="Q152" s="101">
        <v>0.0010869699633839934</v>
      </c>
      <c r="R152" s="101">
        <v>6.501724297144933E-05</v>
      </c>
      <c r="S152" s="101">
        <v>0.00011712792961874584</v>
      </c>
      <c r="T152" s="101">
        <v>0.00043905071283995646</v>
      </c>
      <c r="U152" s="101">
        <v>2.375418866889939E-05</v>
      </c>
      <c r="V152" s="101">
        <v>2.4249240953876778E-06</v>
      </c>
      <c r="W152" s="101">
        <v>7.29465956334259E-06</v>
      </c>
      <c r="X152" s="101">
        <v>67.5</v>
      </c>
    </row>
    <row r="153" spans="1:24" s="101" customFormat="1" ht="12.75" hidden="1">
      <c r="A153" s="101">
        <v>2007</v>
      </c>
      <c r="B153" s="101">
        <v>138.97999572753906</v>
      </c>
      <c r="C153" s="101">
        <v>134.47999572753906</v>
      </c>
      <c r="D153" s="101">
        <v>9.29711627960205</v>
      </c>
      <c r="E153" s="101">
        <v>9.9365816116333</v>
      </c>
      <c r="F153" s="101">
        <v>34.0915085915953</v>
      </c>
      <c r="G153" s="101" t="s">
        <v>57</v>
      </c>
      <c r="H153" s="101">
        <v>15.854265104676045</v>
      </c>
      <c r="I153" s="101">
        <v>87.33426083221511</v>
      </c>
      <c r="J153" s="101" t="s">
        <v>60</v>
      </c>
      <c r="K153" s="101">
        <v>-0.21762078243109087</v>
      </c>
      <c r="L153" s="101">
        <v>0.005659278074837551</v>
      </c>
      <c r="M153" s="101">
        <v>0.05139294590300755</v>
      </c>
      <c r="N153" s="101">
        <v>4.320332267511948E-05</v>
      </c>
      <c r="O153" s="101">
        <v>-0.008759518552152153</v>
      </c>
      <c r="P153" s="101">
        <v>0.0006475499173251983</v>
      </c>
      <c r="Q153" s="101">
        <v>0.0010547394107624272</v>
      </c>
      <c r="R153" s="101">
        <v>3.5004811492853306E-06</v>
      </c>
      <c r="S153" s="101">
        <v>-0.00011617262416625767</v>
      </c>
      <c r="T153" s="101">
        <v>4.6116726717819606E-05</v>
      </c>
      <c r="U153" s="101">
        <v>2.2516055057753125E-05</v>
      </c>
      <c r="V153" s="101">
        <v>2.758949828285387E-07</v>
      </c>
      <c r="W153" s="101">
        <v>-7.262343412289498E-06</v>
      </c>
      <c r="X153" s="101">
        <v>67.5</v>
      </c>
    </row>
    <row r="154" spans="1:24" s="101" customFormat="1" ht="12.75" hidden="1">
      <c r="A154" s="101">
        <v>2005</v>
      </c>
      <c r="B154" s="101">
        <v>167.8800048828125</v>
      </c>
      <c r="C154" s="101">
        <v>161.67999267578125</v>
      </c>
      <c r="D154" s="101">
        <v>9.366735458374023</v>
      </c>
      <c r="E154" s="101">
        <v>9.475735664367676</v>
      </c>
      <c r="F154" s="101">
        <v>33.86311459889739</v>
      </c>
      <c r="G154" s="101" t="s">
        <v>58</v>
      </c>
      <c r="H154" s="101">
        <v>-14.171125502645168</v>
      </c>
      <c r="I154" s="101">
        <v>86.20887938016733</v>
      </c>
      <c r="J154" s="101" t="s">
        <v>61</v>
      </c>
      <c r="K154" s="101">
        <v>-0.045588903141019814</v>
      </c>
      <c r="L154" s="101">
        <v>1.0401233765343005</v>
      </c>
      <c r="M154" s="101">
        <v>-0.011377547665624344</v>
      </c>
      <c r="N154" s="101">
        <v>0.004219993298424348</v>
      </c>
      <c r="O154" s="101">
        <v>-0.0017363022845146502</v>
      </c>
      <c r="P154" s="101">
        <v>0.029831291683993056</v>
      </c>
      <c r="Q154" s="101">
        <v>-0.0002627327095805321</v>
      </c>
      <c r="R154" s="101">
        <v>6.49229429041227E-05</v>
      </c>
      <c r="S154" s="101">
        <v>-1.492894139245388E-05</v>
      </c>
      <c r="T154" s="101">
        <v>0.0004366220058152221</v>
      </c>
      <c r="U154" s="101">
        <v>-7.568932814730091E-06</v>
      </c>
      <c r="V154" s="101">
        <v>2.4091780396728235E-06</v>
      </c>
      <c r="W154" s="101">
        <v>-6.858763059333921E-07</v>
      </c>
      <c r="X154" s="101">
        <v>67.5</v>
      </c>
    </row>
    <row r="155" spans="1:14" s="101" customFormat="1" ht="12.75">
      <c r="A155" s="101" t="s">
        <v>154</v>
      </c>
      <c r="E155" s="99" t="s">
        <v>106</v>
      </c>
      <c r="F155" s="102">
        <f>MIN(F126:F154)</f>
        <v>24.864193632666375</v>
      </c>
      <c r="G155" s="102"/>
      <c r="H155" s="102"/>
      <c r="I155" s="115"/>
      <c r="J155" s="115" t="s">
        <v>158</v>
      </c>
      <c r="K155" s="102">
        <f>AVERAGE(K153,K148,K143,K138,K133,K128)</f>
        <v>-0.1834414266388619</v>
      </c>
      <c r="L155" s="102">
        <f>AVERAGE(L153,L148,L143,L138,L133,L128)</f>
        <v>0.0050296815923680455</v>
      </c>
      <c r="M155" s="115" t="s">
        <v>108</v>
      </c>
      <c r="N155" s="102" t="e">
        <f>Mittelwert(K151,K146,K141,K136,K131,K126)</f>
        <v>#NAME?</v>
      </c>
    </row>
    <row r="156" spans="5:14" s="101" customFormat="1" ht="12.75">
      <c r="E156" s="99" t="s">
        <v>107</v>
      </c>
      <c r="F156" s="102">
        <f>MAX(F126:F154)</f>
        <v>34.0915085915953</v>
      </c>
      <c r="G156" s="102"/>
      <c r="H156" s="102"/>
      <c r="I156" s="115"/>
      <c r="J156" s="115" t="s">
        <v>159</v>
      </c>
      <c r="K156" s="102">
        <f>AVERAGE(K154,K149,K144,K139,K134,K129)</f>
        <v>-0.4467824542864434</v>
      </c>
      <c r="L156" s="102">
        <f>AVERAGE(L154,L149,L144,L139,L134,L129)</f>
        <v>0.9243414322634654</v>
      </c>
      <c r="M156" s="102"/>
      <c r="N156" s="102"/>
    </row>
    <row r="157" spans="5:14" s="101" customFormat="1" ht="12.75">
      <c r="E157" s="99"/>
      <c r="F157" s="102"/>
      <c r="G157" s="102"/>
      <c r="H157" s="102"/>
      <c r="I157" s="102"/>
      <c r="J157" s="115" t="s">
        <v>112</v>
      </c>
      <c r="K157" s="102">
        <f>ABS(K155/$G$33)</f>
        <v>0.11465089164928868</v>
      </c>
      <c r="L157" s="102">
        <f>ABS(L155/$H$33)</f>
        <v>0.013971337756577905</v>
      </c>
      <c r="M157" s="115" t="s">
        <v>111</v>
      </c>
      <c r="N157" s="102">
        <f>K157+L157+L158+K158</f>
        <v>0.9601892917787391</v>
      </c>
    </row>
    <row r="158" spans="5:14" s="101" customFormat="1" ht="12.75">
      <c r="E158" s="99"/>
      <c r="F158" s="102"/>
      <c r="G158" s="102"/>
      <c r="H158" s="102"/>
      <c r="I158" s="102"/>
      <c r="J158" s="102"/>
      <c r="K158" s="102">
        <f>ABS(K156/$G$34)</f>
        <v>0.2538536672082065</v>
      </c>
      <c r="L158" s="102">
        <f>ABS(L156/$H$34)</f>
        <v>0.5777133951646659</v>
      </c>
      <c r="M158" s="102"/>
      <c r="N158" s="102"/>
    </row>
    <row r="159" s="101" customFormat="1" ht="12.75"/>
    <row r="160" s="116" customFormat="1" ht="12.75">
      <c r="A160" s="116" t="s">
        <v>119</v>
      </c>
    </row>
    <row r="161" spans="1:24" s="116" customFormat="1" ht="12.75">
      <c r="A161" s="116">
        <v>2008</v>
      </c>
      <c r="B161" s="116">
        <v>128.8</v>
      </c>
      <c r="C161" s="116">
        <v>131.9</v>
      </c>
      <c r="D161" s="116">
        <v>9.488704200064431</v>
      </c>
      <c r="E161" s="116">
        <v>9.891064982817868</v>
      </c>
      <c r="F161" s="116">
        <v>25.082034873231333</v>
      </c>
      <c r="G161" s="116" t="s">
        <v>59</v>
      </c>
      <c r="H161" s="116">
        <v>1.6298769600162046</v>
      </c>
      <c r="I161" s="116">
        <v>62.929876960016216</v>
      </c>
      <c r="J161" s="116" t="s">
        <v>73</v>
      </c>
      <c r="K161" s="116">
        <v>0.7021526393155619</v>
      </c>
      <c r="M161" s="116" t="s">
        <v>68</v>
      </c>
      <c r="N161" s="116">
        <v>0.3701278855065838</v>
      </c>
      <c r="X161" s="116">
        <v>67.5</v>
      </c>
    </row>
    <row r="162" spans="1:24" s="116" customFormat="1" ht="12.75">
      <c r="A162" s="116">
        <v>2006</v>
      </c>
      <c r="B162" s="116">
        <v>148.17999267578125</v>
      </c>
      <c r="C162" s="116">
        <v>161.17999267578125</v>
      </c>
      <c r="D162" s="116">
        <v>9.194010734558105</v>
      </c>
      <c r="E162" s="116">
        <v>9.670936584472656</v>
      </c>
      <c r="F162" s="116">
        <v>29.02353171022304</v>
      </c>
      <c r="G162" s="116" t="s">
        <v>56</v>
      </c>
      <c r="H162" s="116">
        <v>-5.465822221134289</v>
      </c>
      <c r="I162" s="116">
        <v>75.21417045464696</v>
      </c>
      <c r="J162" s="116" t="s">
        <v>62</v>
      </c>
      <c r="K162" s="116">
        <v>0.8093775054640606</v>
      </c>
      <c r="L162" s="116">
        <v>0.07291433102267951</v>
      </c>
      <c r="M162" s="116">
        <v>0.19160912619706544</v>
      </c>
      <c r="N162" s="116">
        <v>0.06286745749311944</v>
      </c>
      <c r="O162" s="116">
        <v>0.03250630129197083</v>
      </c>
      <c r="P162" s="116">
        <v>0.0020916347354659743</v>
      </c>
      <c r="Q162" s="116">
        <v>0.003956714889370533</v>
      </c>
      <c r="R162" s="116">
        <v>0.0009676612732483751</v>
      </c>
      <c r="S162" s="116">
        <v>0.0004264836361570228</v>
      </c>
      <c r="T162" s="116">
        <v>3.077790112278427E-05</v>
      </c>
      <c r="U162" s="116">
        <v>8.653822903799429E-05</v>
      </c>
      <c r="V162" s="116">
        <v>3.5912991688845006E-05</v>
      </c>
      <c r="W162" s="116">
        <v>2.6597253641303215E-05</v>
      </c>
      <c r="X162" s="116">
        <v>67.5</v>
      </c>
    </row>
    <row r="163" spans="1:24" s="116" customFormat="1" ht="12.75">
      <c r="A163" s="116">
        <v>2005</v>
      </c>
      <c r="B163" s="116">
        <v>158.4199981689453</v>
      </c>
      <c r="C163" s="116">
        <v>154.02000427246094</v>
      </c>
      <c r="D163" s="116">
        <v>9.027710914611816</v>
      </c>
      <c r="E163" s="116">
        <v>9.34185791015625</v>
      </c>
      <c r="F163" s="116">
        <v>36.15782953990044</v>
      </c>
      <c r="G163" s="116" t="s">
        <v>57</v>
      </c>
      <c r="H163" s="116">
        <v>4.549741534425166</v>
      </c>
      <c r="I163" s="116">
        <v>95.46973970337048</v>
      </c>
      <c r="J163" s="116" t="s">
        <v>60</v>
      </c>
      <c r="K163" s="116">
        <v>-0.1091848026434154</v>
      </c>
      <c r="L163" s="116">
        <v>-0.00039635292611884127</v>
      </c>
      <c r="M163" s="116">
        <v>0.02800436864934232</v>
      </c>
      <c r="N163" s="116">
        <v>-0.00065030845292063</v>
      </c>
      <c r="O163" s="116">
        <v>-0.004037394511705445</v>
      </c>
      <c r="P163" s="116">
        <v>-4.539550245852498E-05</v>
      </c>
      <c r="Q163" s="116">
        <v>0.0006808186694330555</v>
      </c>
      <c r="R163" s="116">
        <v>-5.228344071830275E-05</v>
      </c>
      <c r="S163" s="116">
        <v>-2.426376109808896E-05</v>
      </c>
      <c r="T163" s="116">
        <v>-3.233173474799425E-06</v>
      </c>
      <c r="U163" s="116">
        <v>2.159778250741495E-05</v>
      </c>
      <c r="V163" s="116">
        <v>-4.125413693960059E-06</v>
      </c>
      <c r="W163" s="116">
        <v>-6.276887877017099E-07</v>
      </c>
      <c r="X163" s="116">
        <v>67.5</v>
      </c>
    </row>
    <row r="164" spans="1:24" s="116" customFormat="1" ht="12.75">
      <c r="A164" s="116">
        <v>2007</v>
      </c>
      <c r="B164" s="116">
        <v>121.63999938964844</v>
      </c>
      <c r="C164" s="116">
        <v>128.24000549316406</v>
      </c>
      <c r="D164" s="116">
        <v>9.54816722869873</v>
      </c>
      <c r="E164" s="116">
        <v>10.101634979248047</v>
      </c>
      <c r="F164" s="116">
        <v>27.888324078966946</v>
      </c>
      <c r="G164" s="116" t="s">
        <v>58</v>
      </c>
      <c r="H164" s="116">
        <v>15.374081937997076</v>
      </c>
      <c r="I164" s="116">
        <v>69.51408132764551</v>
      </c>
      <c r="J164" s="116" t="s">
        <v>61</v>
      </c>
      <c r="K164" s="116">
        <v>0.8019791925124641</v>
      </c>
      <c r="L164" s="116">
        <v>-0.07291325375295524</v>
      </c>
      <c r="M164" s="116">
        <v>0.1895516092745052</v>
      </c>
      <c r="N164" s="116">
        <v>-0.06286409396917479</v>
      </c>
      <c r="O164" s="116">
        <v>0.032254597645006135</v>
      </c>
      <c r="P164" s="116">
        <v>-0.002091142059967317</v>
      </c>
      <c r="Q164" s="116">
        <v>0.003897701714487381</v>
      </c>
      <c r="R164" s="116">
        <v>-0.0009662477847691668</v>
      </c>
      <c r="S164" s="116">
        <v>0.00042579286256006063</v>
      </c>
      <c r="T164" s="116">
        <v>-3.060760994925508E-05</v>
      </c>
      <c r="U164" s="116">
        <v>8.379976656169609E-05</v>
      </c>
      <c r="V164" s="116">
        <v>-3.567525660589896E-05</v>
      </c>
      <c r="W164" s="116">
        <v>2.6589845957538204E-05</v>
      </c>
      <c r="X164" s="116">
        <v>67.5</v>
      </c>
    </row>
    <row r="165" s="116" customFormat="1" ht="12.75">
      <c r="A165" s="116" t="s">
        <v>125</v>
      </c>
    </row>
    <row r="166" spans="1:24" s="116" customFormat="1" ht="12.75">
      <c r="A166" s="116">
        <v>2008</v>
      </c>
      <c r="B166" s="116">
        <v>130.88</v>
      </c>
      <c r="C166" s="116">
        <v>136.08</v>
      </c>
      <c r="D166" s="116">
        <v>9.121380313408809</v>
      </c>
      <c r="E166" s="116">
        <v>9.661201737240356</v>
      </c>
      <c r="F166" s="116">
        <v>22.796742461981342</v>
      </c>
      <c r="G166" s="116" t="s">
        <v>59</v>
      </c>
      <c r="H166" s="116">
        <v>-3.875310247032303</v>
      </c>
      <c r="I166" s="116">
        <v>59.50468975296769</v>
      </c>
      <c r="J166" s="116" t="s">
        <v>73</v>
      </c>
      <c r="K166" s="116">
        <v>0.2905493875374385</v>
      </c>
      <c r="M166" s="116" t="s">
        <v>68</v>
      </c>
      <c r="N166" s="116">
        <v>0.19056009118071845</v>
      </c>
      <c r="X166" s="116">
        <v>67.5</v>
      </c>
    </row>
    <row r="167" spans="1:24" s="116" customFormat="1" ht="12.75">
      <c r="A167" s="116">
        <v>2006</v>
      </c>
      <c r="B167" s="116">
        <v>139.22000122070312</v>
      </c>
      <c r="C167" s="116">
        <v>147.9199981689453</v>
      </c>
      <c r="D167" s="116">
        <v>9.578269958496094</v>
      </c>
      <c r="E167" s="116">
        <v>10.02391529083252</v>
      </c>
      <c r="F167" s="116">
        <v>28.3348027578539</v>
      </c>
      <c r="G167" s="116" t="s">
        <v>56</v>
      </c>
      <c r="H167" s="116">
        <v>-1.2629944857455087</v>
      </c>
      <c r="I167" s="116">
        <v>70.45700673495762</v>
      </c>
      <c r="J167" s="116" t="s">
        <v>62</v>
      </c>
      <c r="K167" s="116">
        <v>0.430246034380855</v>
      </c>
      <c r="L167" s="116">
        <v>0.30764539807354346</v>
      </c>
      <c r="M167" s="116">
        <v>0.10185489361018984</v>
      </c>
      <c r="N167" s="116">
        <v>0.006054491209410206</v>
      </c>
      <c r="O167" s="116">
        <v>0.01727948173376538</v>
      </c>
      <c r="P167" s="116">
        <v>0.008825335434027207</v>
      </c>
      <c r="Q167" s="116">
        <v>0.002103321696228304</v>
      </c>
      <c r="R167" s="116">
        <v>9.319102060779388E-05</v>
      </c>
      <c r="S167" s="116">
        <v>0.00022669839244324278</v>
      </c>
      <c r="T167" s="116">
        <v>0.00012985742514869667</v>
      </c>
      <c r="U167" s="116">
        <v>4.6009374026113005E-05</v>
      </c>
      <c r="V167" s="116">
        <v>3.462392295188461E-06</v>
      </c>
      <c r="W167" s="116">
        <v>1.4135495476398355E-05</v>
      </c>
      <c r="X167" s="116">
        <v>67.5</v>
      </c>
    </row>
    <row r="168" spans="1:24" s="116" customFormat="1" ht="12.75">
      <c r="A168" s="116">
        <v>2005</v>
      </c>
      <c r="B168" s="116">
        <v>157.17999267578125</v>
      </c>
      <c r="C168" s="116">
        <v>141.5800018310547</v>
      </c>
      <c r="D168" s="116">
        <v>9.699861526489258</v>
      </c>
      <c r="E168" s="116">
        <v>10.150423049926758</v>
      </c>
      <c r="F168" s="116">
        <v>35.18695461554267</v>
      </c>
      <c r="G168" s="116" t="s">
        <v>57</v>
      </c>
      <c r="H168" s="116">
        <v>-3.216140138792966</v>
      </c>
      <c r="I168" s="116">
        <v>86.46385253698828</v>
      </c>
      <c r="J168" s="116" t="s">
        <v>60</v>
      </c>
      <c r="K168" s="116">
        <v>-0.023681825027712683</v>
      </c>
      <c r="L168" s="116">
        <v>-0.0016739720918657753</v>
      </c>
      <c r="M168" s="116">
        <v>0.0067618381465077045</v>
      </c>
      <c r="N168" s="116">
        <v>-6.25912976356117E-05</v>
      </c>
      <c r="O168" s="116">
        <v>-0.0007648861570726988</v>
      </c>
      <c r="P168" s="116">
        <v>-0.0001915369370927323</v>
      </c>
      <c r="Q168" s="116">
        <v>0.0001946558414869149</v>
      </c>
      <c r="R168" s="116">
        <v>-5.042033497371783E-06</v>
      </c>
      <c r="S168" s="116">
        <v>5.274477579754956E-06</v>
      </c>
      <c r="T168" s="116">
        <v>-1.3638950922242403E-05</v>
      </c>
      <c r="U168" s="116">
        <v>7.88213651256402E-06</v>
      </c>
      <c r="V168" s="116">
        <v>-3.980106673609656E-07</v>
      </c>
      <c r="W168" s="116">
        <v>7.965116345808106E-07</v>
      </c>
      <c r="X168" s="116">
        <v>67.5</v>
      </c>
    </row>
    <row r="169" spans="1:24" s="116" customFormat="1" ht="12.75">
      <c r="A169" s="116">
        <v>2007</v>
      </c>
      <c r="B169" s="116">
        <v>125.86000061035156</v>
      </c>
      <c r="C169" s="116">
        <v>117.66000366210938</v>
      </c>
      <c r="D169" s="116">
        <v>9.536333084106445</v>
      </c>
      <c r="E169" s="116">
        <v>10.039055824279785</v>
      </c>
      <c r="F169" s="116">
        <v>27.34791856229012</v>
      </c>
      <c r="G169" s="116" t="s">
        <v>58</v>
      </c>
      <c r="H169" s="116">
        <v>9.903766922034762</v>
      </c>
      <c r="I169" s="116">
        <v>68.26376753238632</v>
      </c>
      <c r="J169" s="116" t="s">
        <v>61</v>
      </c>
      <c r="K169" s="116">
        <v>0.42959378634217776</v>
      </c>
      <c r="L169" s="116">
        <v>-0.3076408437988439</v>
      </c>
      <c r="M169" s="116">
        <v>0.10163019677843552</v>
      </c>
      <c r="N169" s="116">
        <v>-0.006054167666515831</v>
      </c>
      <c r="O169" s="116">
        <v>0.017262544370811914</v>
      </c>
      <c r="P169" s="116">
        <v>-0.00882325671874197</v>
      </c>
      <c r="Q169" s="116">
        <v>0.002094294931760981</v>
      </c>
      <c r="R169" s="116">
        <v>-9.305452283545194E-05</v>
      </c>
      <c r="S169" s="116">
        <v>0.0002266370248273904</v>
      </c>
      <c r="T169" s="116">
        <v>-0.00012913918802590492</v>
      </c>
      <c r="U169" s="116">
        <v>4.532917848662235E-05</v>
      </c>
      <c r="V169" s="116">
        <v>-3.439440058272174E-06</v>
      </c>
      <c r="W169" s="116">
        <v>1.4113036582509652E-05</v>
      </c>
      <c r="X169" s="116">
        <v>67.5</v>
      </c>
    </row>
    <row r="170" s="116" customFormat="1" ht="12.75">
      <c r="A170" s="116" t="s">
        <v>131</v>
      </c>
    </row>
    <row r="171" spans="1:24" s="116" customFormat="1" ht="12.75">
      <c r="A171" s="116">
        <v>2008</v>
      </c>
      <c r="B171" s="116">
        <v>132.88</v>
      </c>
      <c r="C171" s="116">
        <v>129.08</v>
      </c>
      <c r="D171" s="116">
        <v>9.136069970953127</v>
      </c>
      <c r="E171" s="116">
        <v>9.580797670091096</v>
      </c>
      <c r="F171" s="116">
        <v>23.254727356978602</v>
      </c>
      <c r="G171" s="116" t="s">
        <v>59</v>
      </c>
      <c r="H171" s="116">
        <v>-4.772372837533339</v>
      </c>
      <c r="I171" s="116">
        <v>60.607627162466656</v>
      </c>
      <c r="J171" s="116" t="s">
        <v>73</v>
      </c>
      <c r="K171" s="116">
        <v>0.9582105241809097</v>
      </c>
      <c r="M171" s="116" t="s">
        <v>68</v>
      </c>
      <c r="N171" s="116">
        <v>0.6813313018765488</v>
      </c>
      <c r="X171" s="116">
        <v>67.5</v>
      </c>
    </row>
    <row r="172" spans="1:24" s="116" customFormat="1" ht="12.75">
      <c r="A172" s="116">
        <v>2006</v>
      </c>
      <c r="B172" s="116">
        <v>130.33999633789062</v>
      </c>
      <c r="C172" s="116">
        <v>144.33999633789062</v>
      </c>
      <c r="D172" s="116">
        <v>9.451098442077637</v>
      </c>
      <c r="E172" s="116">
        <v>9.944056510925293</v>
      </c>
      <c r="F172" s="116">
        <v>24.864193632666375</v>
      </c>
      <c r="G172" s="116" t="s">
        <v>56</v>
      </c>
      <c r="H172" s="116">
        <v>-0.20440118783453443</v>
      </c>
      <c r="I172" s="116">
        <v>62.63559515005609</v>
      </c>
      <c r="J172" s="116" t="s">
        <v>62</v>
      </c>
      <c r="K172" s="116">
        <v>0.7021836436395344</v>
      </c>
      <c r="L172" s="116">
        <v>0.6605089248018897</v>
      </c>
      <c r="M172" s="116">
        <v>0.16623279044357603</v>
      </c>
      <c r="N172" s="116">
        <v>0.008771342859529347</v>
      </c>
      <c r="O172" s="116">
        <v>0.028200952012799825</v>
      </c>
      <c r="P172" s="116">
        <v>0.018947861586102045</v>
      </c>
      <c r="Q172" s="116">
        <v>0.0034327530740533084</v>
      </c>
      <c r="R172" s="116">
        <v>0.00013499990134343225</v>
      </c>
      <c r="S172" s="116">
        <v>0.00036996976893119215</v>
      </c>
      <c r="T172" s="116">
        <v>0.00027879210560460377</v>
      </c>
      <c r="U172" s="116">
        <v>7.508307162935849E-05</v>
      </c>
      <c r="V172" s="116">
        <v>4.998215314639503E-06</v>
      </c>
      <c r="W172" s="116">
        <v>2.3064657759329898E-05</v>
      </c>
      <c r="X172" s="116">
        <v>67.5</v>
      </c>
    </row>
    <row r="173" spans="1:24" s="116" customFormat="1" ht="12.75">
      <c r="A173" s="116">
        <v>2005</v>
      </c>
      <c r="B173" s="116">
        <v>176.3800048828125</v>
      </c>
      <c r="C173" s="116">
        <v>150.5800018310547</v>
      </c>
      <c r="D173" s="116">
        <v>9.378222465515137</v>
      </c>
      <c r="E173" s="116">
        <v>9.806050300598145</v>
      </c>
      <c r="F173" s="116">
        <v>37.60101108767453</v>
      </c>
      <c r="G173" s="116" t="s">
        <v>57</v>
      </c>
      <c r="H173" s="116">
        <v>-13.238340340156356</v>
      </c>
      <c r="I173" s="116">
        <v>95.64166454265614</v>
      </c>
      <c r="J173" s="116" t="s">
        <v>60</v>
      </c>
      <c r="K173" s="116">
        <v>0.3280369807586151</v>
      </c>
      <c r="L173" s="116">
        <v>-0.0035940462117623456</v>
      </c>
      <c r="M173" s="116">
        <v>-0.0759829327541898</v>
      </c>
      <c r="N173" s="116">
        <v>9.096184100732656E-05</v>
      </c>
      <c r="O173" s="116">
        <v>0.013442857356760303</v>
      </c>
      <c r="P173" s="116">
        <v>-0.00041127463216004967</v>
      </c>
      <c r="Q173" s="116">
        <v>-0.001488386912166918</v>
      </c>
      <c r="R173" s="116">
        <v>7.296250270734272E-06</v>
      </c>
      <c r="S173" s="116">
        <v>0.0001979077963415787</v>
      </c>
      <c r="T173" s="116">
        <v>-2.928954813197945E-05</v>
      </c>
      <c r="U173" s="116">
        <v>-2.7068550808608216E-05</v>
      </c>
      <c r="V173" s="116">
        <v>5.783257949243984E-07</v>
      </c>
      <c r="W173" s="116">
        <v>1.297569124313693E-05</v>
      </c>
      <c r="X173" s="116">
        <v>67.5</v>
      </c>
    </row>
    <row r="174" spans="1:24" s="116" customFormat="1" ht="12.75">
      <c r="A174" s="116">
        <v>2007</v>
      </c>
      <c r="B174" s="116">
        <v>120.05999755859375</v>
      </c>
      <c r="C174" s="116">
        <v>116.95999908447266</v>
      </c>
      <c r="D174" s="116">
        <v>9.590432167053223</v>
      </c>
      <c r="E174" s="116">
        <v>10.203228950500488</v>
      </c>
      <c r="F174" s="116">
        <v>27.617237913473815</v>
      </c>
      <c r="G174" s="116" t="s">
        <v>58</v>
      </c>
      <c r="H174" s="116">
        <v>15.970457939497095</v>
      </c>
      <c r="I174" s="116">
        <v>68.53045549809084</v>
      </c>
      <c r="J174" s="116" t="s">
        <v>61</v>
      </c>
      <c r="K174" s="116">
        <v>0.6208491029627607</v>
      </c>
      <c r="L174" s="116">
        <v>-0.6604991465359937</v>
      </c>
      <c r="M174" s="116">
        <v>0.1478510552844657</v>
      </c>
      <c r="N174" s="116">
        <v>0.008770871194066016</v>
      </c>
      <c r="O174" s="116">
        <v>0.024790790235771708</v>
      </c>
      <c r="P174" s="116">
        <v>-0.018943397579711595</v>
      </c>
      <c r="Q174" s="116">
        <v>0.003093298897150527</v>
      </c>
      <c r="R174" s="116">
        <v>0.00013480258934724974</v>
      </c>
      <c r="S174" s="116">
        <v>0.0003125862026229243</v>
      </c>
      <c r="T174" s="116">
        <v>-0.000277249275053467</v>
      </c>
      <c r="U174" s="116">
        <v>7.003400033141883E-05</v>
      </c>
      <c r="V174" s="116">
        <v>4.964644559927924E-06</v>
      </c>
      <c r="W174" s="116">
        <v>1.9068557216470164E-05</v>
      </c>
      <c r="X174" s="116">
        <v>67.5</v>
      </c>
    </row>
    <row r="175" s="116" customFormat="1" ht="12.75">
      <c r="A175" s="116" t="s">
        <v>137</v>
      </c>
    </row>
    <row r="176" spans="1:24" s="116" customFormat="1" ht="12.75">
      <c r="A176" s="116">
        <v>2008</v>
      </c>
      <c r="B176" s="116">
        <v>135.24</v>
      </c>
      <c r="C176" s="116">
        <v>130.14</v>
      </c>
      <c r="D176" s="116">
        <v>9.054698359705903</v>
      </c>
      <c r="E176" s="116">
        <v>9.579698012323531</v>
      </c>
      <c r="F176" s="116">
        <v>26.112227662741443</v>
      </c>
      <c r="G176" s="116" t="s">
        <v>59</v>
      </c>
      <c r="H176" s="116">
        <v>0.933380334195661</v>
      </c>
      <c r="I176" s="116">
        <v>68.67338033419567</v>
      </c>
      <c r="J176" s="116" t="s">
        <v>73</v>
      </c>
      <c r="K176" s="116">
        <v>0.3701219575498816</v>
      </c>
      <c r="M176" s="116" t="s">
        <v>68</v>
      </c>
      <c r="N176" s="116">
        <v>0.22921291036479308</v>
      </c>
      <c r="X176" s="116">
        <v>67.5</v>
      </c>
    </row>
    <row r="177" spans="1:24" s="116" customFormat="1" ht="12.75">
      <c r="A177" s="116">
        <v>2006</v>
      </c>
      <c r="B177" s="116">
        <v>131.77999877929688</v>
      </c>
      <c r="C177" s="116">
        <v>146.67999267578125</v>
      </c>
      <c r="D177" s="116">
        <v>9.550278663635254</v>
      </c>
      <c r="E177" s="116">
        <v>10.191890716552734</v>
      </c>
      <c r="F177" s="116">
        <v>25.494296533526896</v>
      </c>
      <c r="G177" s="116" t="s">
        <v>56</v>
      </c>
      <c r="H177" s="116">
        <v>-0.7202207805404441</v>
      </c>
      <c r="I177" s="116">
        <v>63.55977799875644</v>
      </c>
      <c r="J177" s="116" t="s">
        <v>62</v>
      </c>
      <c r="K177" s="116">
        <v>0.51614672140827</v>
      </c>
      <c r="L177" s="116">
        <v>0.29652228030234534</v>
      </c>
      <c r="M177" s="116">
        <v>0.1221909675948542</v>
      </c>
      <c r="N177" s="116">
        <v>0.018703378548142857</v>
      </c>
      <c r="O177" s="116">
        <v>0.020729412675807735</v>
      </c>
      <c r="P177" s="116">
        <v>0.008506266543144842</v>
      </c>
      <c r="Q177" s="116">
        <v>0.002523252778721078</v>
      </c>
      <c r="R177" s="116">
        <v>0.0002878961920682463</v>
      </c>
      <c r="S177" s="116">
        <v>0.00027196017852230313</v>
      </c>
      <c r="T177" s="116">
        <v>0.00012515492905661066</v>
      </c>
      <c r="U177" s="116">
        <v>5.5187487998529903E-05</v>
      </c>
      <c r="V177" s="116">
        <v>1.0691328411344616E-05</v>
      </c>
      <c r="W177" s="116">
        <v>1.6957084598109053E-05</v>
      </c>
      <c r="X177" s="116">
        <v>67.5</v>
      </c>
    </row>
    <row r="178" spans="1:24" s="116" customFormat="1" ht="12.75">
      <c r="A178" s="116">
        <v>2005</v>
      </c>
      <c r="B178" s="116">
        <v>165.10000610351562</v>
      </c>
      <c r="C178" s="116">
        <v>151.5</v>
      </c>
      <c r="D178" s="116">
        <v>9.511140823364258</v>
      </c>
      <c r="E178" s="116">
        <v>9.812067031860352</v>
      </c>
      <c r="F178" s="116">
        <v>36.49107985332728</v>
      </c>
      <c r="G178" s="116" t="s">
        <v>57</v>
      </c>
      <c r="H178" s="116">
        <v>-6.121971824360045</v>
      </c>
      <c r="I178" s="116">
        <v>91.47803427915558</v>
      </c>
      <c r="J178" s="116" t="s">
        <v>60</v>
      </c>
      <c r="K178" s="116">
        <v>0.273069868976825</v>
      </c>
      <c r="L178" s="116">
        <v>-0.001613267758417495</v>
      </c>
      <c r="M178" s="116">
        <v>-0.06346290501055236</v>
      </c>
      <c r="N178" s="116">
        <v>-0.00019328650464520093</v>
      </c>
      <c r="O178" s="116">
        <v>0.011156111705349032</v>
      </c>
      <c r="P178" s="116">
        <v>-0.00018465236236296295</v>
      </c>
      <c r="Q178" s="116">
        <v>-0.0012534672072041205</v>
      </c>
      <c r="R178" s="116">
        <v>-1.5543971919867406E-05</v>
      </c>
      <c r="S178" s="116">
        <v>0.00016150465882541363</v>
      </c>
      <c r="T178" s="116">
        <v>-1.3152541686777794E-05</v>
      </c>
      <c r="U178" s="116">
        <v>-2.3524648777942377E-05</v>
      </c>
      <c r="V178" s="116">
        <v>-1.2239596756730706E-06</v>
      </c>
      <c r="W178" s="116">
        <v>1.0516324894641717E-05</v>
      </c>
      <c r="X178" s="116">
        <v>67.5</v>
      </c>
    </row>
    <row r="179" spans="1:24" s="116" customFormat="1" ht="12.75">
      <c r="A179" s="116">
        <v>2007</v>
      </c>
      <c r="B179" s="116">
        <v>133.22000122070312</v>
      </c>
      <c r="C179" s="116">
        <v>129.9199981689453</v>
      </c>
      <c r="D179" s="116">
        <v>9.405502319335938</v>
      </c>
      <c r="E179" s="116">
        <v>10.110782623291016</v>
      </c>
      <c r="F179" s="116">
        <v>30.1841583803708</v>
      </c>
      <c r="G179" s="116" t="s">
        <v>58</v>
      </c>
      <c r="H179" s="116">
        <v>10.69501749330459</v>
      </c>
      <c r="I179" s="116">
        <v>76.41501871400772</v>
      </c>
      <c r="J179" s="116" t="s">
        <v>61</v>
      </c>
      <c r="K179" s="116">
        <v>0.4379957587437188</v>
      </c>
      <c r="L179" s="116">
        <v>-0.2965178916740815</v>
      </c>
      <c r="M179" s="116">
        <v>0.10441787322766306</v>
      </c>
      <c r="N179" s="116">
        <v>-0.018702379780184457</v>
      </c>
      <c r="O179" s="116">
        <v>0.01747139723953733</v>
      </c>
      <c r="P179" s="116">
        <v>-0.008504262108384189</v>
      </c>
      <c r="Q179" s="116">
        <v>0.0021898914461195434</v>
      </c>
      <c r="R179" s="116">
        <v>-0.00028747626396687245</v>
      </c>
      <c r="S179" s="116">
        <v>0.00021881175443647842</v>
      </c>
      <c r="T179" s="116">
        <v>-0.00012446190949179118</v>
      </c>
      <c r="U179" s="116">
        <v>4.992243715467361E-05</v>
      </c>
      <c r="V179" s="116">
        <v>-1.0621036950860818E-05</v>
      </c>
      <c r="W179" s="116">
        <v>1.33022414944913E-05</v>
      </c>
      <c r="X179" s="116">
        <v>67.5</v>
      </c>
    </row>
    <row r="180" s="116" customFormat="1" ht="12.75">
      <c r="A180" s="116" t="s">
        <v>143</v>
      </c>
    </row>
    <row r="181" spans="1:24" s="116" customFormat="1" ht="12.75">
      <c r="A181" s="116">
        <v>2008</v>
      </c>
      <c r="B181" s="116">
        <v>131.74</v>
      </c>
      <c r="C181" s="116">
        <v>129.84</v>
      </c>
      <c r="D181" s="116">
        <v>9.190689525521723</v>
      </c>
      <c r="E181" s="116">
        <v>9.603740804256722</v>
      </c>
      <c r="F181" s="116">
        <v>25.355845471306278</v>
      </c>
      <c r="G181" s="116" t="s">
        <v>59</v>
      </c>
      <c r="H181" s="116">
        <v>1.4477905053276316</v>
      </c>
      <c r="I181" s="116">
        <v>65.68779050532764</v>
      </c>
      <c r="J181" s="116" t="s">
        <v>73</v>
      </c>
      <c r="K181" s="116">
        <v>0.5446596760926021</v>
      </c>
      <c r="M181" s="116" t="s">
        <v>68</v>
      </c>
      <c r="N181" s="116">
        <v>0.28645478353927356</v>
      </c>
      <c r="X181" s="116">
        <v>67.5</v>
      </c>
    </row>
    <row r="182" spans="1:24" s="116" customFormat="1" ht="12.75">
      <c r="A182" s="116">
        <v>2006</v>
      </c>
      <c r="B182" s="116">
        <v>150.0800018310547</v>
      </c>
      <c r="C182" s="116">
        <v>167.5800018310547</v>
      </c>
      <c r="D182" s="116">
        <v>9.21083927154541</v>
      </c>
      <c r="E182" s="116">
        <v>9.755780220031738</v>
      </c>
      <c r="F182" s="116">
        <v>28.606519446838156</v>
      </c>
      <c r="G182" s="116" t="s">
        <v>56</v>
      </c>
      <c r="H182" s="116">
        <v>-8.576057797534602</v>
      </c>
      <c r="I182" s="116">
        <v>74.00394403352009</v>
      </c>
      <c r="J182" s="116" t="s">
        <v>62</v>
      </c>
      <c r="K182" s="116">
        <v>0.7108724203274371</v>
      </c>
      <c r="L182" s="116">
        <v>0.09693776339501173</v>
      </c>
      <c r="M182" s="116">
        <v>0.16828936209003695</v>
      </c>
      <c r="N182" s="116">
        <v>0.027687323752386268</v>
      </c>
      <c r="O182" s="116">
        <v>0.028550138028523485</v>
      </c>
      <c r="P182" s="116">
        <v>0.002780902482495121</v>
      </c>
      <c r="Q182" s="116">
        <v>0.0034751820548831708</v>
      </c>
      <c r="R182" s="116">
        <v>0.00042614195934016953</v>
      </c>
      <c r="S182" s="116">
        <v>0.0003745857227452845</v>
      </c>
      <c r="T182" s="116">
        <v>4.092118450602615E-05</v>
      </c>
      <c r="U182" s="116">
        <v>7.600655007627432E-05</v>
      </c>
      <c r="V182" s="116">
        <v>1.581469992139277E-05</v>
      </c>
      <c r="W182" s="116">
        <v>2.3359987186068623E-05</v>
      </c>
      <c r="X182" s="116">
        <v>67.5</v>
      </c>
    </row>
    <row r="183" spans="1:24" s="116" customFormat="1" ht="12.75">
      <c r="A183" s="116">
        <v>2005</v>
      </c>
      <c r="B183" s="116">
        <v>162.77999877929688</v>
      </c>
      <c r="C183" s="116">
        <v>147.97999572753906</v>
      </c>
      <c r="D183" s="116">
        <v>9.329212188720703</v>
      </c>
      <c r="E183" s="116">
        <v>9.618290901184082</v>
      </c>
      <c r="F183" s="116">
        <v>39.07396066496948</v>
      </c>
      <c r="G183" s="116" t="s">
        <v>57</v>
      </c>
      <c r="H183" s="116">
        <v>4.5734166056345344</v>
      </c>
      <c r="I183" s="116">
        <v>99.85341538493141</v>
      </c>
      <c r="J183" s="116" t="s">
        <v>60</v>
      </c>
      <c r="K183" s="116">
        <v>-0.11749151903058537</v>
      </c>
      <c r="L183" s="116">
        <v>0.0005274647560925015</v>
      </c>
      <c r="M183" s="116">
        <v>0.029699228667806162</v>
      </c>
      <c r="N183" s="116">
        <v>-0.0002865347562141637</v>
      </c>
      <c r="O183" s="116">
        <v>-0.004414722451387536</v>
      </c>
      <c r="P183" s="116">
        <v>6.033497249332043E-05</v>
      </c>
      <c r="Q183" s="116">
        <v>0.0007028478613374854</v>
      </c>
      <c r="R183" s="116">
        <v>-2.3034853039583127E-05</v>
      </c>
      <c r="S183" s="116">
        <v>-3.279111073529268E-05</v>
      </c>
      <c r="T183" s="116">
        <v>4.298175399104637E-06</v>
      </c>
      <c r="U183" s="116">
        <v>2.1220394694296615E-05</v>
      </c>
      <c r="V183" s="116">
        <v>-1.8175363240987704E-06</v>
      </c>
      <c r="W183" s="116">
        <v>-1.2679316241928924E-06</v>
      </c>
      <c r="X183" s="116">
        <v>67.5</v>
      </c>
    </row>
    <row r="184" spans="1:24" s="116" customFormat="1" ht="12.75">
      <c r="A184" s="116">
        <v>2007</v>
      </c>
      <c r="B184" s="116">
        <v>132.17999267578125</v>
      </c>
      <c r="C184" s="116">
        <v>131.0800018310547</v>
      </c>
      <c r="D184" s="116">
        <v>9.161813735961914</v>
      </c>
      <c r="E184" s="116">
        <v>9.7163667678833</v>
      </c>
      <c r="F184" s="116">
        <v>28.59730023963629</v>
      </c>
      <c r="G184" s="116" t="s">
        <v>58</v>
      </c>
      <c r="H184" s="116">
        <v>9.640102191203155</v>
      </c>
      <c r="I184" s="116">
        <v>74.3200948669844</v>
      </c>
      <c r="J184" s="116" t="s">
        <v>61</v>
      </c>
      <c r="K184" s="116">
        <v>0.7010958143778026</v>
      </c>
      <c r="L184" s="116">
        <v>0.09693632834473542</v>
      </c>
      <c r="M184" s="116">
        <v>0.16564801601350052</v>
      </c>
      <c r="N184" s="116">
        <v>-0.02768584104561272</v>
      </c>
      <c r="O184" s="116">
        <v>0.02820674754602093</v>
      </c>
      <c r="P184" s="116">
        <v>0.0027802478861140706</v>
      </c>
      <c r="Q184" s="116">
        <v>0.003403365275487681</v>
      </c>
      <c r="R184" s="116">
        <v>-0.0004255189361893587</v>
      </c>
      <c r="S184" s="116">
        <v>0.00037314770097288943</v>
      </c>
      <c r="T184" s="116">
        <v>4.069482804503253E-05</v>
      </c>
      <c r="U184" s="116">
        <v>7.298417981669359E-05</v>
      </c>
      <c r="V184" s="116">
        <v>-1.570991073540146E-05</v>
      </c>
      <c r="W184" s="116">
        <v>2.3325551456067697E-05</v>
      </c>
      <c r="X184" s="116">
        <v>67.5</v>
      </c>
    </row>
    <row r="185" s="116" customFormat="1" ht="12.75">
      <c r="A185" s="116" t="s">
        <v>149</v>
      </c>
    </row>
    <row r="186" spans="1:24" s="116" customFormat="1" ht="12.75">
      <c r="A186" s="116">
        <v>2008</v>
      </c>
      <c r="B186" s="116">
        <v>143.88</v>
      </c>
      <c r="C186" s="116">
        <v>130.98</v>
      </c>
      <c r="D186" s="116">
        <v>9.184127212548368</v>
      </c>
      <c r="E186" s="116">
        <v>9.679381584810674</v>
      </c>
      <c r="F186" s="116">
        <v>28.727985601917815</v>
      </c>
      <c r="G186" s="116" t="s">
        <v>59</v>
      </c>
      <c r="H186" s="116">
        <v>-1.8650668100967494</v>
      </c>
      <c r="I186" s="116">
        <v>74.51493318990325</v>
      </c>
      <c r="J186" s="116" t="s">
        <v>73</v>
      </c>
      <c r="K186" s="116">
        <v>0.9988992750642002</v>
      </c>
      <c r="M186" s="116" t="s">
        <v>68</v>
      </c>
      <c r="N186" s="116">
        <v>0.5162871625868816</v>
      </c>
      <c r="X186" s="116">
        <v>67.5</v>
      </c>
    </row>
    <row r="187" spans="1:24" s="116" customFormat="1" ht="12.75">
      <c r="A187" s="116">
        <v>2006</v>
      </c>
      <c r="B187" s="116">
        <v>161</v>
      </c>
      <c r="C187" s="116">
        <v>167.8000030517578</v>
      </c>
      <c r="D187" s="116">
        <v>9.199124336242676</v>
      </c>
      <c r="E187" s="116">
        <v>9.626765251159668</v>
      </c>
      <c r="F187" s="116">
        <v>31.077734021076985</v>
      </c>
      <c r="G187" s="116" t="s">
        <v>56</v>
      </c>
      <c r="H187" s="116">
        <v>-12.963845226049557</v>
      </c>
      <c r="I187" s="116">
        <v>80.53615477395044</v>
      </c>
      <c r="J187" s="116" t="s">
        <v>62</v>
      </c>
      <c r="K187" s="116">
        <v>0.9717793871151128</v>
      </c>
      <c r="L187" s="116">
        <v>0.006531301539077802</v>
      </c>
      <c r="M187" s="116">
        <v>0.23005552483655406</v>
      </c>
      <c r="N187" s="116">
        <v>0.0054568196681017605</v>
      </c>
      <c r="O187" s="116">
        <v>0.03902862062826175</v>
      </c>
      <c r="P187" s="116">
        <v>0.00018747841537123457</v>
      </c>
      <c r="Q187" s="116">
        <v>0.004750691546654773</v>
      </c>
      <c r="R187" s="116">
        <v>8.404054340151553E-05</v>
      </c>
      <c r="S187" s="116">
        <v>0.000512064653614413</v>
      </c>
      <c r="T187" s="116">
        <v>2.7659638493801208E-06</v>
      </c>
      <c r="U187" s="116">
        <v>0.0001039105599209219</v>
      </c>
      <c r="V187" s="116">
        <v>3.1169848263541985E-06</v>
      </c>
      <c r="W187" s="116">
        <v>3.1931231056449455E-05</v>
      </c>
      <c r="X187" s="116">
        <v>67.5</v>
      </c>
    </row>
    <row r="188" spans="1:24" s="116" customFormat="1" ht="12.75">
      <c r="A188" s="116">
        <v>2005</v>
      </c>
      <c r="B188" s="116">
        <v>167.8800048828125</v>
      </c>
      <c r="C188" s="116">
        <v>161.67999267578125</v>
      </c>
      <c r="D188" s="116">
        <v>9.366735458374023</v>
      </c>
      <c r="E188" s="116">
        <v>9.475735664367676</v>
      </c>
      <c r="F188" s="116">
        <v>39.953524163770794</v>
      </c>
      <c r="G188" s="116" t="s">
        <v>57</v>
      </c>
      <c r="H188" s="116">
        <v>1.3338683460625447</v>
      </c>
      <c r="I188" s="116">
        <v>101.71387322887504</v>
      </c>
      <c r="J188" s="116" t="s">
        <v>60</v>
      </c>
      <c r="K188" s="116">
        <v>-0.11928672993073813</v>
      </c>
      <c r="L188" s="116">
        <v>3.512522222723111E-05</v>
      </c>
      <c r="M188" s="116">
        <v>0.030832621054033397</v>
      </c>
      <c r="N188" s="116">
        <v>5.621251472233588E-05</v>
      </c>
      <c r="O188" s="116">
        <v>-0.004372720953255905</v>
      </c>
      <c r="P188" s="116">
        <v>4.025782301643321E-06</v>
      </c>
      <c r="Q188" s="116">
        <v>0.0007600166245561869</v>
      </c>
      <c r="R188" s="116">
        <v>4.515045167345175E-06</v>
      </c>
      <c r="S188" s="116">
        <v>-2.2880018768382727E-05</v>
      </c>
      <c r="T188" s="116">
        <v>2.9091936013809233E-07</v>
      </c>
      <c r="U188" s="116">
        <v>2.4702556020938857E-05</v>
      </c>
      <c r="V188" s="116">
        <v>3.5639629590373137E-07</v>
      </c>
      <c r="W188" s="116">
        <v>-3.648922516683399E-07</v>
      </c>
      <c r="X188" s="116">
        <v>67.5</v>
      </c>
    </row>
    <row r="189" spans="1:24" s="116" customFormat="1" ht="12.75">
      <c r="A189" s="116">
        <v>2007</v>
      </c>
      <c r="B189" s="116">
        <v>138.97999572753906</v>
      </c>
      <c r="C189" s="116">
        <v>134.47999572753906</v>
      </c>
      <c r="D189" s="116">
        <v>9.29711627960205</v>
      </c>
      <c r="E189" s="116">
        <v>9.9365816116333</v>
      </c>
      <c r="F189" s="116">
        <v>32.62548179476109</v>
      </c>
      <c r="G189" s="116" t="s">
        <v>58</v>
      </c>
      <c r="H189" s="116">
        <v>12.098656392971805</v>
      </c>
      <c r="I189" s="116">
        <v>83.57865212051087</v>
      </c>
      <c r="J189" s="116" t="s">
        <v>61</v>
      </c>
      <c r="K189" s="116">
        <v>0.9644303257800718</v>
      </c>
      <c r="L189" s="116">
        <v>0.006531207086988098</v>
      </c>
      <c r="M189" s="116">
        <v>0.2279800297981398</v>
      </c>
      <c r="N189" s="116">
        <v>0.005456530128513064</v>
      </c>
      <c r="O189" s="116">
        <v>0.03878288977899578</v>
      </c>
      <c r="P189" s="116">
        <v>0.0001874351869499666</v>
      </c>
      <c r="Q189" s="116">
        <v>0.004689503694620076</v>
      </c>
      <c r="R189" s="116">
        <v>8.3919171244471E-05</v>
      </c>
      <c r="S189" s="116">
        <v>0.0005115532369386467</v>
      </c>
      <c r="T189" s="116">
        <v>2.7506221009027284E-06</v>
      </c>
      <c r="U189" s="116">
        <v>0.00010093160153842739</v>
      </c>
      <c r="V189" s="116">
        <v>3.0965426023209197E-06</v>
      </c>
      <c r="W189" s="116">
        <v>3.192914609608335E-05</v>
      </c>
      <c r="X189" s="116">
        <v>67.5</v>
      </c>
    </row>
    <row r="190" spans="1:14" s="116" customFormat="1" ht="12.75">
      <c r="A190" s="116" t="s">
        <v>155</v>
      </c>
      <c r="E190" s="117" t="s">
        <v>106</v>
      </c>
      <c r="F190" s="117">
        <f>MIN(F161:F189)</f>
        <v>22.796742461981342</v>
      </c>
      <c r="G190" s="117"/>
      <c r="H190" s="117"/>
      <c r="I190" s="118"/>
      <c r="J190" s="118" t="s">
        <v>158</v>
      </c>
      <c r="K190" s="117">
        <f>AVERAGE(K188,K183,K178,K173,K168,K163)</f>
        <v>0.03857699551716475</v>
      </c>
      <c r="L190" s="117">
        <f>AVERAGE(L188,L183,L178,L173,L168,L163)</f>
        <v>-0.0011191748349741208</v>
      </c>
      <c r="M190" s="118" t="s">
        <v>108</v>
      </c>
      <c r="N190" s="117" t="e">
        <f>Mittelwert(K186,K181,K176,K171,K166,K161)</f>
        <v>#NAME?</v>
      </c>
    </row>
    <row r="191" spans="5:14" s="116" customFormat="1" ht="12.75">
      <c r="E191" s="117" t="s">
        <v>107</v>
      </c>
      <c r="F191" s="117">
        <f>MAX(F161:F189)</f>
        <v>39.953524163770794</v>
      </c>
      <c r="G191" s="117"/>
      <c r="H191" s="117"/>
      <c r="I191" s="118"/>
      <c r="J191" s="118" t="s">
        <v>159</v>
      </c>
      <c r="K191" s="117">
        <f>AVERAGE(K189,K184,K179,K174,K169,K164)</f>
        <v>0.6593239967864993</v>
      </c>
      <c r="L191" s="117">
        <f>AVERAGE(L189,L184,L179,L174,L169,L164)</f>
        <v>-0.20568393338835847</v>
      </c>
      <c r="M191" s="117"/>
      <c r="N191" s="117"/>
    </row>
    <row r="192" spans="5:14" s="116" customFormat="1" ht="12.75">
      <c r="E192" s="117"/>
      <c r="F192" s="117"/>
      <c r="G192" s="117"/>
      <c r="H192" s="117"/>
      <c r="I192" s="117"/>
      <c r="J192" s="118" t="s">
        <v>112</v>
      </c>
      <c r="K192" s="117">
        <f>ABS(K190/$G$33)</f>
        <v>0.024110622198227967</v>
      </c>
      <c r="L192" s="117">
        <f>ABS(L190/$H$33)</f>
        <v>0.0031088189860392244</v>
      </c>
      <c r="M192" s="118" t="s">
        <v>111</v>
      </c>
      <c r="N192" s="117">
        <f>K192+L192+L193+K193</f>
        <v>0.5303878068170477</v>
      </c>
    </row>
    <row r="193" spans="5:14" s="116" customFormat="1" ht="12.75">
      <c r="E193" s="117"/>
      <c r="F193" s="117"/>
      <c r="G193" s="117"/>
      <c r="H193" s="117"/>
      <c r="I193" s="117"/>
      <c r="J193" s="117"/>
      <c r="K193" s="117">
        <f>ABS(K191/$G$34)</f>
        <v>0.37461590726505645</v>
      </c>
      <c r="L193" s="117">
        <f>ABS(L191/$H$34)</f>
        <v>0.12855245836772403</v>
      </c>
      <c r="M193" s="117"/>
      <c r="N193" s="117"/>
    </row>
    <row r="194" s="101" customFormat="1" ht="12.75"/>
    <row r="195" s="101" customFormat="1" ht="12.75" hidden="1">
      <c r="A195" s="101" t="s">
        <v>120</v>
      </c>
    </row>
    <row r="196" spans="1:24" s="101" customFormat="1" ht="12.75" hidden="1">
      <c r="A196" s="101">
        <v>2008</v>
      </c>
      <c r="B196" s="101">
        <v>128.8</v>
      </c>
      <c r="C196" s="101">
        <v>131.9</v>
      </c>
      <c r="D196" s="101">
        <v>9.488704200064431</v>
      </c>
      <c r="E196" s="101">
        <v>9.891064982817868</v>
      </c>
      <c r="F196" s="101">
        <v>31.158049011122053</v>
      </c>
      <c r="G196" s="101" t="s">
        <v>59</v>
      </c>
      <c r="H196" s="101">
        <v>16.874366653029767</v>
      </c>
      <c r="I196" s="101">
        <v>78.17436665302978</v>
      </c>
      <c r="J196" s="101" t="s">
        <v>73</v>
      </c>
      <c r="K196" s="101">
        <v>0.9236211191496259</v>
      </c>
      <c r="M196" s="101" t="s">
        <v>68</v>
      </c>
      <c r="N196" s="101">
        <v>0.866361069901524</v>
      </c>
      <c r="X196" s="101">
        <v>67.5</v>
      </c>
    </row>
    <row r="197" spans="1:24" s="101" customFormat="1" ht="12.75" hidden="1">
      <c r="A197" s="101">
        <v>2005</v>
      </c>
      <c r="B197" s="101">
        <v>158.4199981689453</v>
      </c>
      <c r="C197" s="101">
        <v>154.02000427246094</v>
      </c>
      <c r="D197" s="101">
        <v>9.027710914611816</v>
      </c>
      <c r="E197" s="101">
        <v>9.34185791015625</v>
      </c>
      <c r="F197" s="101">
        <v>30.771214959160584</v>
      </c>
      <c r="G197" s="101" t="s">
        <v>56</v>
      </c>
      <c r="H197" s="101">
        <v>-9.672868020667892</v>
      </c>
      <c r="I197" s="101">
        <v>81.24713014827742</v>
      </c>
      <c r="J197" s="101" t="s">
        <v>62</v>
      </c>
      <c r="K197" s="101">
        <v>0.13102427312232026</v>
      </c>
      <c r="L197" s="101">
        <v>0.9491211066187865</v>
      </c>
      <c r="M197" s="101">
        <v>0.031018195594578867</v>
      </c>
      <c r="N197" s="101">
        <v>0.06237179280357436</v>
      </c>
      <c r="O197" s="101">
        <v>0.0052623390899793595</v>
      </c>
      <c r="P197" s="101">
        <v>0.027227269072832374</v>
      </c>
      <c r="Q197" s="101">
        <v>0.0006404651375282986</v>
      </c>
      <c r="R197" s="101">
        <v>0.0009600123657789945</v>
      </c>
      <c r="S197" s="101">
        <v>6.909044943031198E-05</v>
      </c>
      <c r="T197" s="101">
        <v>0.00040063389849061075</v>
      </c>
      <c r="U197" s="101">
        <v>1.400174152898051E-05</v>
      </c>
      <c r="V197" s="101">
        <v>3.5619380921549965E-05</v>
      </c>
      <c r="W197" s="101">
        <v>4.318679511195247E-06</v>
      </c>
      <c r="X197" s="101">
        <v>67.5</v>
      </c>
    </row>
    <row r="198" spans="1:24" s="101" customFormat="1" ht="12.75" hidden="1">
      <c r="A198" s="101">
        <v>2007</v>
      </c>
      <c r="B198" s="101">
        <v>121.63999938964844</v>
      </c>
      <c r="C198" s="101">
        <v>128.24000549316406</v>
      </c>
      <c r="D198" s="101">
        <v>9.54816722869873</v>
      </c>
      <c r="E198" s="101">
        <v>10.101634979248047</v>
      </c>
      <c r="F198" s="101">
        <v>27.888324078966946</v>
      </c>
      <c r="G198" s="101" t="s">
        <v>57</v>
      </c>
      <c r="H198" s="101">
        <v>15.374081937997076</v>
      </c>
      <c r="I198" s="101">
        <v>69.51408132764551</v>
      </c>
      <c r="J198" s="101" t="s">
        <v>60</v>
      </c>
      <c r="K198" s="101">
        <v>0.0581610043146291</v>
      </c>
      <c r="L198" s="101">
        <v>0.0051647538777743925</v>
      </c>
      <c r="M198" s="101">
        <v>-0.013451675363331044</v>
      </c>
      <c r="N198" s="101">
        <v>-0.000645349243797225</v>
      </c>
      <c r="O198" s="101">
        <v>0.0023863225631582884</v>
      </c>
      <c r="P198" s="101">
        <v>0.0005908652411919365</v>
      </c>
      <c r="Q198" s="101">
        <v>-0.00026251407409818564</v>
      </c>
      <c r="R198" s="101">
        <v>-5.18508564988372E-05</v>
      </c>
      <c r="S198" s="101">
        <v>3.542655706194355E-05</v>
      </c>
      <c r="T198" s="101">
        <v>4.207357238504855E-05</v>
      </c>
      <c r="U198" s="101">
        <v>-4.737636180719511E-06</v>
      </c>
      <c r="V198" s="101">
        <v>-4.088965666292466E-06</v>
      </c>
      <c r="W198" s="101">
        <v>2.339828524562404E-06</v>
      </c>
      <c r="X198" s="101">
        <v>67.5</v>
      </c>
    </row>
    <row r="199" spans="1:24" s="101" customFormat="1" ht="12.75" hidden="1">
      <c r="A199" s="101">
        <v>2006</v>
      </c>
      <c r="B199" s="101">
        <v>148.17999267578125</v>
      </c>
      <c r="C199" s="101">
        <v>161.17999267578125</v>
      </c>
      <c r="D199" s="101">
        <v>9.194010734558105</v>
      </c>
      <c r="E199" s="101">
        <v>9.670936584472656</v>
      </c>
      <c r="F199" s="101">
        <v>28.580313343638757</v>
      </c>
      <c r="G199" s="101" t="s">
        <v>58</v>
      </c>
      <c r="H199" s="101">
        <v>-6.614417854006845</v>
      </c>
      <c r="I199" s="101">
        <v>74.0655748217744</v>
      </c>
      <c r="J199" s="101" t="s">
        <v>61</v>
      </c>
      <c r="K199" s="101">
        <v>0.11740808202311317</v>
      </c>
      <c r="L199" s="101">
        <v>0.9491070542076124</v>
      </c>
      <c r="M199" s="101">
        <v>0.027949613375914603</v>
      </c>
      <c r="N199" s="101">
        <v>-0.06236845406041055</v>
      </c>
      <c r="O199" s="101">
        <v>0.004690168155033085</v>
      </c>
      <c r="P199" s="101">
        <v>0.02722085706643282</v>
      </c>
      <c r="Q199" s="101">
        <v>0.000584193421128238</v>
      </c>
      <c r="R199" s="101">
        <v>-0.0009586110948288253</v>
      </c>
      <c r="S199" s="101">
        <v>5.931651757495003E-05</v>
      </c>
      <c r="T199" s="101">
        <v>0.00039841854264899</v>
      </c>
      <c r="U199" s="101">
        <v>1.317587072126601E-05</v>
      </c>
      <c r="V199" s="101">
        <v>-3.538390392557553E-05</v>
      </c>
      <c r="W199" s="101">
        <v>3.629902918269542E-06</v>
      </c>
      <c r="X199" s="101">
        <v>67.5</v>
      </c>
    </row>
    <row r="200" s="101" customFormat="1" ht="12.75" hidden="1">
      <c r="A200" s="101" t="s">
        <v>126</v>
      </c>
    </row>
    <row r="201" spans="1:24" s="101" customFormat="1" ht="12.75" hidden="1">
      <c r="A201" s="101">
        <v>2008</v>
      </c>
      <c r="B201" s="101">
        <v>130.88</v>
      </c>
      <c r="C201" s="101">
        <v>136.08</v>
      </c>
      <c r="D201" s="101">
        <v>9.121380313408809</v>
      </c>
      <c r="E201" s="101">
        <v>9.661201737240356</v>
      </c>
      <c r="F201" s="101">
        <v>28.834188241754497</v>
      </c>
      <c r="G201" s="101" t="s">
        <v>59</v>
      </c>
      <c r="H201" s="101">
        <v>11.88379825826864</v>
      </c>
      <c r="I201" s="101">
        <v>75.26379825826864</v>
      </c>
      <c r="J201" s="101" t="s">
        <v>73</v>
      </c>
      <c r="K201" s="101">
        <v>0.6771510174999924</v>
      </c>
      <c r="M201" s="101" t="s">
        <v>68</v>
      </c>
      <c r="N201" s="101">
        <v>0.6346676805395086</v>
      </c>
      <c r="X201" s="101">
        <v>67.5</v>
      </c>
    </row>
    <row r="202" spans="1:24" s="101" customFormat="1" ht="12.75" hidden="1">
      <c r="A202" s="101">
        <v>2005</v>
      </c>
      <c r="B202" s="101">
        <v>157.17999267578125</v>
      </c>
      <c r="C202" s="101">
        <v>141.5800018310547</v>
      </c>
      <c r="D202" s="101">
        <v>9.699861526489258</v>
      </c>
      <c r="E202" s="101">
        <v>10.150423049926758</v>
      </c>
      <c r="F202" s="101">
        <v>32.15235895769431</v>
      </c>
      <c r="G202" s="101" t="s">
        <v>56</v>
      </c>
      <c r="H202" s="101">
        <v>-10.672961404981365</v>
      </c>
      <c r="I202" s="101">
        <v>79.00703127079989</v>
      </c>
      <c r="J202" s="101" t="s">
        <v>62</v>
      </c>
      <c r="K202" s="101">
        <v>0.09221432696198358</v>
      </c>
      <c r="L202" s="101">
        <v>0.817042495943969</v>
      </c>
      <c r="M202" s="101">
        <v>0.021830425531377193</v>
      </c>
      <c r="N202" s="101">
        <v>0.0070084537348292335</v>
      </c>
      <c r="O202" s="101">
        <v>0.0037034279558076835</v>
      </c>
      <c r="P202" s="101">
        <v>0.023438380429815685</v>
      </c>
      <c r="Q202" s="101">
        <v>0.00045078136912236</v>
      </c>
      <c r="R202" s="101">
        <v>0.00010783524731908482</v>
      </c>
      <c r="S202" s="101">
        <v>4.862316354682375E-05</v>
      </c>
      <c r="T202" s="101">
        <v>0.00034488710277449225</v>
      </c>
      <c r="U202" s="101">
        <v>9.86659362035111E-06</v>
      </c>
      <c r="V202" s="101">
        <v>3.9954424295945066E-06</v>
      </c>
      <c r="W202" s="101">
        <v>3.039241867083292E-06</v>
      </c>
      <c r="X202" s="101">
        <v>67.5</v>
      </c>
    </row>
    <row r="203" spans="1:24" s="101" customFormat="1" ht="12.75" hidden="1">
      <c r="A203" s="101">
        <v>2007</v>
      </c>
      <c r="B203" s="101">
        <v>125.86000061035156</v>
      </c>
      <c r="C203" s="101">
        <v>117.66000366210938</v>
      </c>
      <c r="D203" s="101">
        <v>9.536333084106445</v>
      </c>
      <c r="E203" s="101">
        <v>10.039055824279785</v>
      </c>
      <c r="F203" s="101">
        <v>27.34791856229012</v>
      </c>
      <c r="G203" s="101" t="s">
        <v>57</v>
      </c>
      <c r="H203" s="101">
        <v>9.903766922034762</v>
      </c>
      <c r="I203" s="101">
        <v>68.26376753238632</v>
      </c>
      <c r="J203" s="101" t="s">
        <v>60</v>
      </c>
      <c r="K203" s="101">
        <v>0.07635751369730384</v>
      </c>
      <c r="L203" s="101">
        <v>0.0044455596058628425</v>
      </c>
      <c r="M203" s="101">
        <v>-0.017936155166276876</v>
      </c>
      <c r="N203" s="101">
        <v>-7.274008131631079E-05</v>
      </c>
      <c r="O203" s="101">
        <v>0.003088662873511783</v>
      </c>
      <c r="P203" s="101">
        <v>0.0005086208694533361</v>
      </c>
      <c r="Q203" s="101">
        <v>-0.00036349904544114584</v>
      </c>
      <c r="R203" s="101">
        <v>-5.822670575625393E-06</v>
      </c>
      <c r="S203" s="101">
        <v>4.226178332927339E-05</v>
      </c>
      <c r="T203" s="101">
        <v>3.621959397189667E-05</v>
      </c>
      <c r="U203" s="101">
        <v>-7.481580846347579E-06</v>
      </c>
      <c r="V203" s="101">
        <v>-4.573413731111108E-07</v>
      </c>
      <c r="W203" s="101">
        <v>2.6900231047354635E-06</v>
      </c>
      <c r="X203" s="101">
        <v>67.5</v>
      </c>
    </row>
    <row r="204" spans="1:24" s="101" customFormat="1" ht="12.75" hidden="1">
      <c r="A204" s="101">
        <v>2006</v>
      </c>
      <c r="B204" s="101">
        <v>139.22000122070312</v>
      </c>
      <c r="C204" s="101">
        <v>147.9199981689453</v>
      </c>
      <c r="D204" s="101">
        <v>9.578269958496094</v>
      </c>
      <c r="E204" s="101">
        <v>10.02391529083252</v>
      </c>
      <c r="F204" s="101">
        <v>25.094209859686334</v>
      </c>
      <c r="G204" s="101" t="s">
        <v>58</v>
      </c>
      <c r="H204" s="101">
        <v>-9.32101689735947</v>
      </c>
      <c r="I204" s="101">
        <v>62.39898432334365</v>
      </c>
      <c r="J204" s="101" t="s">
        <v>61</v>
      </c>
      <c r="K204" s="101">
        <v>0.05170118179517435</v>
      </c>
      <c r="L204" s="101">
        <v>0.8170304016241632</v>
      </c>
      <c r="M204" s="101">
        <v>0.012444348786989398</v>
      </c>
      <c r="N204" s="101">
        <v>-0.007008076243435992</v>
      </c>
      <c r="O204" s="101">
        <v>0.002043413878206716</v>
      </c>
      <c r="P204" s="101">
        <v>0.023432861156587843</v>
      </c>
      <c r="Q204" s="101">
        <v>0.00026659386097808996</v>
      </c>
      <c r="R204" s="101">
        <v>-0.00010767793214830946</v>
      </c>
      <c r="S204" s="101">
        <v>2.4044826951565278E-05</v>
      </c>
      <c r="T204" s="101">
        <v>0.0003429799624944497</v>
      </c>
      <c r="U204" s="101">
        <v>6.432388180817313E-06</v>
      </c>
      <c r="V204" s="101">
        <v>-3.969181159464115E-06</v>
      </c>
      <c r="W204" s="101">
        <v>1.4144846491289026E-06</v>
      </c>
      <c r="X204" s="101">
        <v>67.5</v>
      </c>
    </row>
    <row r="205" s="101" customFormat="1" ht="12.75" hidden="1">
      <c r="A205" s="101" t="s">
        <v>132</v>
      </c>
    </row>
    <row r="206" spans="1:24" s="101" customFormat="1" ht="12.75" hidden="1">
      <c r="A206" s="101">
        <v>2008</v>
      </c>
      <c r="B206" s="101">
        <v>132.88</v>
      </c>
      <c r="C206" s="101">
        <v>129.08</v>
      </c>
      <c r="D206" s="101">
        <v>9.136069970953127</v>
      </c>
      <c r="E206" s="101">
        <v>9.580797670091096</v>
      </c>
      <c r="F206" s="101">
        <v>28.433275573018005</v>
      </c>
      <c r="G206" s="101" t="s">
        <v>59</v>
      </c>
      <c r="H206" s="101">
        <v>8.724217111795198</v>
      </c>
      <c r="I206" s="101">
        <v>74.1042171117952</v>
      </c>
      <c r="J206" s="101" t="s">
        <v>73</v>
      </c>
      <c r="K206" s="101">
        <v>1.6264071972899714</v>
      </c>
      <c r="M206" s="101" t="s">
        <v>68</v>
      </c>
      <c r="N206" s="101">
        <v>1.2794442787147524</v>
      </c>
      <c r="X206" s="101">
        <v>67.5</v>
      </c>
    </row>
    <row r="207" spans="1:24" s="101" customFormat="1" ht="12.75" hidden="1">
      <c r="A207" s="101">
        <v>2005</v>
      </c>
      <c r="B207" s="101">
        <v>176.3800048828125</v>
      </c>
      <c r="C207" s="101">
        <v>150.5800018310547</v>
      </c>
      <c r="D207" s="101">
        <v>9.378222465515137</v>
      </c>
      <c r="E207" s="101">
        <v>9.806050300598145</v>
      </c>
      <c r="F207" s="101">
        <v>33.898997636958875</v>
      </c>
      <c r="G207" s="101" t="s">
        <v>56</v>
      </c>
      <c r="H207" s="101">
        <v>-22.65475544027609</v>
      </c>
      <c r="I207" s="101">
        <v>86.22524944253641</v>
      </c>
      <c r="J207" s="101" t="s">
        <v>62</v>
      </c>
      <c r="K207" s="101">
        <v>0.7509270458701025</v>
      </c>
      <c r="L207" s="101">
        <v>1.014420218740246</v>
      </c>
      <c r="M207" s="101">
        <v>0.17777169489849032</v>
      </c>
      <c r="N207" s="101">
        <v>0.00971357104115575</v>
      </c>
      <c r="O207" s="101">
        <v>0.030159043529338545</v>
      </c>
      <c r="P207" s="101">
        <v>0.02910062370946641</v>
      </c>
      <c r="Q207" s="101">
        <v>0.003671006127574031</v>
      </c>
      <c r="R207" s="101">
        <v>0.0001496073851794524</v>
      </c>
      <c r="S207" s="101">
        <v>0.0003957219451354087</v>
      </c>
      <c r="T207" s="101">
        <v>0.00042820259751100165</v>
      </c>
      <c r="U207" s="101">
        <v>8.027347635623328E-05</v>
      </c>
      <c r="V207" s="101">
        <v>5.56206966107719E-06</v>
      </c>
      <c r="W207" s="101">
        <v>2.4677460775104992E-05</v>
      </c>
      <c r="X207" s="101">
        <v>67.5</v>
      </c>
    </row>
    <row r="208" spans="1:24" s="101" customFormat="1" ht="12.75" hidden="1">
      <c r="A208" s="101">
        <v>2007</v>
      </c>
      <c r="B208" s="101">
        <v>120.05999755859375</v>
      </c>
      <c r="C208" s="101">
        <v>116.95999908447266</v>
      </c>
      <c r="D208" s="101">
        <v>9.590432167053223</v>
      </c>
      <c r="E208" s="101">
        <v>10.203228950500488</v>
      </c>
      <c r="F208" s="101">
        <v>27.617237913473815</v>
      </c>
      <c r="G208" s="101" t="s">
        <v>57</v>
      </c>
      <c r="H208" s="101">
        <v>15.970457939497095</v>
      </c>
      <c r="I208" s="101">
        <v>68.53045549809084</v>
      </c>
      <c r="J208" s="101" t="s">
        <v>60</v>
      </c>
      <c r="K208" s="101">
        <v>-0.2759913423395463</v>
      </c>
      <c r="L208" s="101">
        <v>0.005519019765375527</v>
      </c>
      <c r="M208" s="101">
        <v>0.06721220439874194</v>
      </c>
      <c r="N208" s="101">
        <v>9.986812370208583E-05</v>
      </c>
      <c r="O208" s="101">
        <v>-0.010781377430760677</v>
      </c>
      <c r="P208" s="101">
        <v>0.000631502831148978</v>
      </c>
      <c r="Q208" s="101">
        <v>0.001476643914739743</v>
      </c>
      <c r="R208" s="101">
        <v>8.052345141875227E-06</v>
      </c>
      <c r="S208" s="101">
        <v>-0.0001161487101996384</v>
      </c>
      <c r="T208" s="101">
        <v>4.4976941182485915E-05</v>
      </c>
      <c r="U208" s="101">
        <v>3.799959227560487E-05</v>
      </c>
      <c r="V208" s="101">
        <v>6.354138880354299E-07</v>
      </c>
      <c r="W208" s="101">
        <v>-6.4456407252785874E-06</v>
      </c>
      <c r="X208" s="101">
        <v>67.5</v>
      </c>
    </row>
    <row r="209" spans="1:24" s="101" customFormat="1" ht="12.75" hidden="1">
      <c r="A209" s="101">
        <v>2006</v>
      </c>
      <c r="B209" s="101">
        <v>130.33999633789062</v>
      </c>
      <c r="C209" s="101">
        <v>144.33999633789062</v>
      </c>
      <c r="D209" s="101">
        <v>9.451098442077637</v>
      </c>
      <c r="E209" s="101">
        <v>9.944056510925293</v>
      </c>
      <c r="F209" s="101">
        <v>23.148866763130204</v>
      </c>
      <c r="G209" s="101" t="s">
        <v>58</v>
      </c>
      <c r="H209" s="101">
        <v>-4.525495245319917</v>
      </c>
      <c r="I209" s="101">
        <v>58.314501092570715</v>
      </c>
      <c r="J209" s="101" t="s">
        <v>61</v>
      </c>
      <c r="K209" s="101">
        <v>0.6983696780164602</v>
      </c>
      <c r="L209" s="101">
        <v>1.0144052053345536</v>
      </c>
      <c r="M209" s="101">
        <v>0.16457610727849795</v>
      </c>
      <c r="N209" s="101">
        <v>0.009713057640591237</v>
      </c>
      <c r="O209" s="101">
        <v>0.02816611097223082</v>
      </c>
      <c r="P209" s="101">
        <v>0.02909377088749771</v>
      </c>
      <c r="Q209" s="101">
        <v>0.0033609237923148704</v>
      </c>
      <c r="R209" s="101">
        <v>0.0001493905266004145</v>
      </c>
      <c r="S209" s="101">
        <v>0.00037829265784668865</v>
      </c>
      <c r="T209" s="101">
        <v>0.0004258339339191231</v>
      </c>
      <c r="U209" s="101">
        <v>7.070970225649753E-05</v>
      </c>
      <c r="V209" s="101">
        <v>5.52565544578804E-06</v>
      </c>
      <c r="W209" s="101">
        <v>2.382080573673938E-05</v>
      </c>
      <c r="X209" s="101">
        <v>67.5</v>
      </c>
    </row>
    <row r="210" s="101" customFormat="1" ht="12.75" hidden="1">
      <c r="A210" s="101" t="s">
        <v>138</v>
      </c>
    </row>
    <row r="211" spans="1:24" s="101" customFormat="1" ht="12.75" hidden="1">
      <c r="A211" s="101">
        <v>2008</v>
      </c>
      <c r="B211" s="101">
        <v>135.24</v>
      </c>
      <c r="C211" s="101">
        <v>130.14</v>
      </c>
      <c r="D211" s="101">
        <v>9.054698359705903</v>
      </c>
      <c r="E211" s="101">
        <v>9.579698012323531</v>
      </c>
      <c r="F211" s="101">
        <v>29.575986319719267</v>
      </c>
      <c r="G211" s="101" t="s">
        <v>59</v>
      </c>
      <c r="H211" s="101">
        <v>10.042829696721924</v>
      </c>
      <c r="I211" s="101">
        <v>77.78282969672193</v>
      </c>
      <c r="J211" s="101" t="s">
        <v>73</v>
      </c>
      <c r="K211" s="101">
        <v>1.0323373452410882</v>
      </c>
      <c r="M211" s="101" t="s">
        <v>68</v>
      </c>
      <c r="N211" s="101">
        <v>0.757043372290016</v>
      </c>
      <c r="X211" s="101">
        <v>67.5</v>
      </c>
    </row>
    <row r="212" spans="1:24" s="101" customFormat="1" ht="12.75" hidden="1">
      <c r="A212" s="101">
        <v>2005</v>
      </c>
      <c r="B212" s="101">
        <v>165.10000610351562</v>
      </c>
      <c r="C212" s="101">
        <v>151.5</v>
      </c>
      <c r="D212" s="101">
        <v>9.511140823364258</v>
      </c>
      <c r="E212" s="101">
        <v>9.812067031860352</v>
      </c>
      <c r="F212" s="101">
        <v>32.09852063758088</v>
      </c>
      <c r="G212" s="101" t="s">
        <v>56</v>
      </c>
      <c r="H212" s="101">
        <v>-17.13350352269184</v>
      </c>
      <c r="I212" s="101">
        <v>80.46650258082379</v>
      </c>
      <c r="J212" s="101" t="s">
        <v>62</v>
      </c>
      <c r="K212" s="101">
        <v>0.6932334599804759</v>
      </c>
      <c r="L212" s="101">
        <v>0.7233995737577404</v>
      </c>
      <c r="M212" s="101">
        <v>0.16411369857588232</v>
      </c>
      <c r="N212" s="101">
        <v>0.01751731141364856</v>
      </c>
      <c r="O212" s="101">
        <v>0.02784184553755304</v>
      </c>
      <c r="P212" s="101">
        <v>0.02075212676316908</v>
      </c>
      <c r="Q212" s="101">
        <v>0.003388955546072771</v>
      </c>
      <c r="R212" s="101">
        <v>0.0002695684741764032</v>
      </c>
      <c r="S212" s="101">
        <v>0.000365320231161551</v>
      </c>
      <c r="T212" s="101">
        <v>0.00030536309845533103</v>
      </c>
      <c r="U212" s="101">
        <v>7.411254204155773E-05</v>
      </c>
      <c r="V212" s="101">
        <v>9.999422250325803E-06</v>
      </c>
      <c r="W212" s="101">
        <v>2.2784852596675132E-05</v>
      </c>
      <c r="X212" s="101">
        <v>67.5</v>
      </c>
    </row>
    <row r="213" spans="1:24" s="101" customFormat="1" ht="12.75" hidden="1">
      <c r="A213" s="101">
        <v>2007</v>
      </c>
      <c r="B213" s="101">
        <v>133.22000122070312</v>
      </c>
      <c r="C213" s="101">
        <v>129.9199981689453</v>
      </c>
      <c r="D213" s="101">
        <v>9.405502319335938</v>
      </c>
      <c r="E213" s="101">
        <v>10.110782623291016</v>
      </c>
      <c r="F213" s="101">
        <v>30.1841583803708</v>
      </c>
      <c r="G213" s="101" t="s">
        <v>57</v>
      </c>
      <c r="H213" s="101">
        <v>10.69501749330459</v>
      </c>
      <c r="I213" s="101">
        <v>76.41501871400772</v>
      </c>
      <c r="J213" s="101" t="s">
        <v>60</v>
      </c>
      <c r="K213" s="101">
        <v>-0.022389475504010204</v>
      </c>
      <c r="L213" s="101">
        <v>0.00393592581344584</v>
      </c>
      <c r="M213" s="101">
        <v>0.007164524190395736</v>
      </c>
      <c r="N213" s="101">
        <v>-0.0001815381716898181</v>
      </c>
      <c r="O213" s="101">
        <v>-0.0005991987090068838</v>
      </c>
      <c r="P213" s="101">
        <v>0.0004503074890425613</v>
      </c>
      <c r="Q213" s="101">
        <v>0.0002367570720089061</v>
      </c>
      <c r="R213" s="101">
        <v>-1.4574562386386229E-05</v>
      </c>
      <c r="S213" s="101">
        <v>1.6837888328084582E-05</v>
      </c>
      <c r="T213" s="101">
        <v>3.206906685013342E-05</v>
      </c>
      <c r="U213" s="101">
        <v>1.1006487130763274E-05</v>
      </c>
      <c r="V213" s="101">
        <v>-1.148128710952186E-06</v>
      </c>
      <c r="W213" s="101">
        <v>1.8123020360262629E-06</v>
      </c>
      <c r="X213" s="101">
        <v>67.5</v>
      </c>
    </row>
    <row r="214" spans="1:24" s="101" customFormat="1" ht="12.75" hidden="1">
      <c r="A214" s="101">
        <v>2006</v>
      </c>
      <c r="B214" s="101">
        <v>131.77999877929688</v>
      </c>
      <c r="C214" s="101">
        <v>146.67999267578125</v>
      </c>
      <c r="D214" s="101">
        <v>9.550278663635254</v>
      </c>
      <c r="E214" s="101">
        <v>10.191890716552734</v>
      </c>
      <c r="F214" s="101">
        <v>26.135545085702017</v>
      </c>
      <c r="G214" s="101" t="s">
        <v>58</v>
      </c>
      <c r="H214" s="101">
        <v>0.8784746596210624</v>
      </c>
      <c r="I214" s="101">
        <v>65.15847343891794</v>
      </c>
      <c r="J214" s="101" t="s">
        <v>61</v>
      </c>
      <c r="K214" s="101">
        <v>0.6928718073519498</v>
      </c>
      <c r="L214" s="101">
        <v>0.7233888662406076</v>
      </c>
      <c r="M214" s="101">
        <v>0.16395723727051756</v>
      </c>
      <c r="N214" s="101">
        <v>-0.01751637071584641</v>
      </c>
      <c r="O214" s="101">
        <v>0.027835396958622426</v>
      </c>
      <c r="P214" s="101">
        <v>0.02074724049988216</v>
      </c>
      <c r="Q214" s="101">
        <v>0.003380675344086025</v>
      </c>
      <c r="R214" s="101">
        <v>-0.0002691741897007206</v>
      </c>
      <c r="S214" s="101">
        <v>0.0003649319892974306</v>
      </c>
      <c r="T214" s="101">
        <v>0.00030367449160178384</v>
      </c>
      <c r="U214" s="101">
        <v>7.329069605960912E-05</v>
      </c>
      <c r="V214" s="101">
        <v>-9.93328977748047E-06</v>
      </c>
      <c r="W214" s="101">
        <v>2.271266319000105E-05</v>
      </c>
      <c r="X214" s="101">
        <v>67.5</v>
      </c>
    </row>
    <row r="215" s="101" customFormat="1" ht="12.75" hidden="1">
      <c r="A215" s="101" t="s">
        <v>144</v>
      </c>
    </row>
    <row r="216" spans="1:24" s="101" customFormat="1" ht="12.75" hidden="1">
      <c r="A216" s="101">
        <v>2008</v>
      </c>
      <c r="B216" s="101">
        <v>131.74</v>
      </c>
      <c r="C216" s="101">
        <v>129.84</v>
      </c>
      <c r="D216" s="101">
        <v>9.190689525521723</v>
      </c>
      <c r="E216" s="101">
        <v>9.603740804256722</v>
      </c>
      <c r="F216" s="101">
        <v>32.63627476430127</v>
      </c>
      <c r="G216" s="101" t="s">
        <v>59</v>
      </c>
      <c r="H216" s="101">
        <v>20.30873973805174</v>
      </c>
      <c r="I216" s="101">
        <v>84.54873973805175</v>
      </c>
      <c r="J216" s="101" t="s">
        <v>73</v>
      </c>
      <c r="K216" s="101">
        <v>1.3374938498270659</v>
      </c>
      <c r="M216" s="101" t="s">
        <v>68</v>
      </c>
      <c r="N216" s="101">
        <v>1.145767361645484</v>
      </c>
      <c r="X216" s="101">
        <v>67.5</v>
      </c>
    </row>
    <row r="217" spans="1:24" s="101" customFormat="1" ht="12.75" hidden="1">
      <c r="A217" s="101">
        <v>2005</v>
      </c>
      <c r="B217" s="101">
        <v>162.77999877929688</v>
      </c>
      <c r="C217" s="101">
        <v>147.97999572753906</v>
      </c>
      <c r="D217" s="101">
        <v>9.329212188720703</v>
      </c>
      <c r="E217" s="101">
        <v>9.618290901184082</v>
      </c>
      <c r="F217" s="101">
        <v>31.30788138505376</v>
      </c>
      <c r="G217" s="101" t="s">
        <v>56</v>
      </c>
      <c r="H217" s="101">
        <v>-15.272780888876326</v>
      </c>
      <c r="I217" s="101">
        <v>80.00721789042055</v>
      </c>
      <c r="J217" s="101" t="s">
        <v>62</v>
      </c>
      <c r="K217" s="101">
        <v>0.5072634138023333</v>
      </c>
      <c r="L217" s="101">
        <v>1.0313473914728775</v>
      </c>
      <c r="M217" s="101">
        <v>0.12008779718429319</v>
      </c>
      <c r="N217" s="101">
        <v>0.02796749202006533</v>
      </c>
      <c r="O217" s="101">
        <v>0.020372530447548456</v>
      </c>
      <c r="P217" s="101">
        <v>0.029586115348570672</v>
      </c>
      <c r="Q217" s="101">
        <v>0.0024797846848688345</v>
      </c>
      <c r="R217" s="101">
        <v>0.0004304352270890001</v>
      </c>
      <c r="S217" s="101">
        <v>0.0002673325778466364</v>
      </c>
      <c r="T217" s="101">
        <v>0.00043535860183265413</v>
      </c>
      <c r="U217" s="101">
        <v>5.4243955369515326E-05</v>
      </c>
      <c r="V217" s="101">
        <v>1.597004736106372E-05</v>
      </c>
      <c r="W217" s="101">
        <v>1.6679322792850697E-05</v>
      </c>
      <c r="X217" s="101">
        <v>67.5</v>
      </c>
    </row>
    <row r="218" spans="1:24" s="101" customFormat="1" ht="12.75" hidden="1">
      <c r="A218" s="101">
        <v>2007</v>
      </c>
      <c r="B218" s="101">
        <v>132.17999267578125</v>
      </c>
      <c r="C218" s="101">
        <v>131.0800018310547</v>
      </c>
      <c r="D218" s="101">
        <v>9.161813735961914</v>
      </c>
      <c r="E218" s="101">
        <v>9.7163667678833</v>
      </c>
      <c r="F218" s="101">
        <v>28.59730023963629</v>
      </c>
      <c r="G218" s="101" t="s">
        <v>57</v>
      </c>
      <c r="H218" s="101">
        <v>9.640102191203155</v>
      </c>
      <c r="I218" s="101">
        <v>74.3200948669844</v>
      </c>
      <c r="J218" s="101" t="s">
        <v>60</v>
      </c>
      <c r="K218" s="101">
        <v>0.41149489885562773</v>
      </c>
      <c r="L218" s="101">
        <v>0.005611779795817805</v>
      </c>
      <c r="M218" s="101">
        <v>-0.0966111334552186</v>
      </c>
      <c r="N218" s="101">
        <v>-0.0002894718841379804</v>
      </c>
      <c r="O218" s="101">
        <v>0.016653609689312624</v>
      </c>
      <c r="P218" s="101">
        <v>0.0006419758960479736</v>
      </c>
      <c r="Q218" s="101">
        <v>-0.001955657201737736</v>
      </c>
      <c r="R218" s="101">
        <v>-2.3235108097922978E-05</v>
      </c>
      <c r="S218" s="101">
        <v>0.00022841785652577152</v>
      </c>
      <c r="T218" s="101">
        <v>4.5712154982689705E-05</v>
      </c>
      <c r="U218" s="101">
        <v>-4.001784539753557E-05</v>
      </c>
      <c r="V218" s="101">
        <v>-1.8275781338615287E-06</v>
      </c>
      <c r="W218" s="101">
        <v>1.4530949918505974E-05</v>
      </c>
      <c r="X218" s="101">
        <v>67.5</v>
      </c>
    </row>
    <row r="219" spans="1:24" s="101" customFormat="1" ht="12.75" hidden="1">
      <c r="A219" s="101">
        <v>2006</v>
      </c>
      <c r="B219" s="101">
        <v>150.0800018310547</v>
      </c>
      <c r="C219" s="101">
        <v>167.5800018310547</v>
      </c>
      <c r="D219" s="101">
        <v>9.21083927154541</v>
      </c>
      <c r="E219" s="101">
        <v>9.755780220031738</v>
      </c>
      <c r="F219" s="101">
        <v>29.015138394360825</v>
      </c>
      <c r="G219" s="101" t="s">
        <v>58</v>
      </c>
      <c r="H219" s="101">
        <v>-7.5189766038682535</v>
      </c>
      <c r="I219" s="101">
        <v>75.06102522718643</v>
      </c>
      <c r="J219" s="101" t="s">
        <v>61</v>
      </c>
      <c r="K219" s="101">
        <v>0.2966279137205296</v>
      </c>
      <c r="L219" s="101">
        <v>1.0313321239181064</v>
      </c>
      <c r="M219" s="101">
        <v>0.07132578723767356</v>
      </c>
      <c r="N219" s="101">
        <v>-0.02796599391977177</v>
      </c>
      <c r="O219" s="101">
        <v>0.011734448480960733</v>
      </c>
      <c r="P219" s="101">
        <v>0.029579149554505833</v>
      </c>
      <c r="Q219" s="101">
        <v>0.0015247088222350364</v>
      </c>
      <c r="R219" s="101">
        <v>-0.0004298076482228264</v>
      </c>
      <c r="S219" s="101">
        <v>0.0001388956082757837</v>
      </c>
      <c r="T219" s="101">
        <v>0.0004329520886616925</v>
      </c>
      <c r="U219" s="101">
        <v>3.6619376617699425E-05</v>
      </c>
      <c r="V219" s="101">
        <v>-1.586513066064221E-05</v>
      </c>
      <c r="W219" s="101">
        <v>8.188486019648565E-06</v>
      </c>
      <c r="X219" s="101">
        <v>67.5</v>
      </c>
    </row>
    <row r="220" s="101" customFormat="1" ht="12.75" hidden="1">
      <c r="A220" s="101" t="s">
        <v>150</v>
      </c>
    </row>
    <row r="221" spans="1:24" s="101" customFormat="1" ht="12.75" hidden="1">
      <c r="A221" s="101">
        <v>2008</v>
      </c>
      <c r="B221" s="101">
        <v>143.88</v>
      </c>
      <c r="C221" s="101">
        <v>130.98</v>
      </c>
      <c r="D221" s="101">
        <v>9.184127212548368</v>
      </c>
      <c r="E221" s="101">
        <v>9.679381584810674</v>
      </c>
      <c r="F221" s="101">
        <v>34.842345129861116</v>
      </c>
      <c r="G221" s="101" t="s">
        <v>59</v>
      </c>
      <c r="H221" s="101">
        <v>13.994419407876293</v>
      </c>
      <c r="I221" s="101">
        <v>90.37441940787629</v>
      </c>
      <c r="J221" s="101" t="s">
        <v>73</v>
      </c>
      <c r="K221" s="101">
        <v>1.1660741314029621</v>
      </c>
      <c r="M221" s="101" t="s">
        <v>68</v>
      </c>
      <c r="N221" s="101">
        <v>1.065153850484046</v>
      </c>
      <c r="X221" s="101">
        <v>67.5</v>
      </c>
    </row>
    <row r="222" spans="1:24" s="101" customFormat="1" ht="12.75" hidden="1">
      <c r="A222" s="101">
        <v>2005</v>
      </c>
      <c r="B222" s="101">
        <v>167.8800048828125</v>
      </c>
      <c r="C222" s="101">
        <v>161.67999267578125</v>
      </c>
      <c r="D222" s="101">
        <v>9.366735458374023</v>
      </c>
      <c r="E222" s="101">
        <v>9.475735664367676</v>
      </c>
      <c r="F222" s="101">
        <v>32.73555120489544</v>
      </c>
      <c r="G222" s="101" t="s">
        <v>56</v>
      </c>
      <c r="H222" s="101">
        <v>-17.041681793122123</v>
      </c>
      <c r="I222" s="101">
        <v>83.33832308969038</v>
      </c>
      <c r="J222" s="101" t="s">
        <v>62</v>
      </c>
      <c r="K222" s="101">
        <v>0.27591157537871486</v>
      </c>
      <c r="L222" s="101">
        <v>1.0414631359758553</v>
      </c>
      <c r="M222" s="101">
        <v>0.06531842685224037</v>
      </c>
      <c r="N222" s="101">
        <v>0.004188548984432597</v>
      </c>
      <c r="O222" s="101">
        <v>0.01108130179799541</v>
      </c>
      <c r="P222" s="101">
        <v>0.029876335594493694</v>
      </c>
      <c r="Q222" s="101">
        <v>0.0013488250277576424</v>
      </c>
      <c r="R222" s="101">
        <v>6.453732809552148E-05</v>
      </c>
      <c r="S222" s="101">
        <v>0.0001454364368270585</v>
      </c>
      <c r="T222" s="101">
        <v>0.0004396218968434251</v>
      </c>
      <c r="U222" s="101">
        <v>2.949343314479376E-05</v>
      </c>
      <c r="V222" s="101">
        <v>2.4028300057885737E-06</v>
      </c>
      <c r="W222" s="101">
        <v>9.07569193855702E-06</v>
      </c>
      <c r="X222" s="101">
        <v>67.5</v>
      </c>
    </row>
    <row r="223" spans="1:24" s="101" customFormat="1" ht="12.75" hidden="1">
      <c r="A223" s="101">
        <v>2007</v>
      </c>
      <c r="B223" s="101">
        <v>138.97999572753906</v>
      </c>
      <c r="C223" s="101">
        <v>134.47999572753906</v>
      </c>
      <c r="D223" s="101">
        <v>9.29711627960205</v>
      </c>
      <c r="E223" s="101">
        <v>9.9365816116333</v>
      </c>
      <c r="F223" s="101">
        <v>32.62548179476109</v>
      </c>
      <c r="G223" s="101" t="s">
        <v>57</v>
      </c>
      <c r="H223" s="101">
        <v>12.098656392971805</v>
      </c>
      <c r="I223" s="101">
        <v>83.57865212051087</v>
      </c>
      <c r="J223" s="101" t="s">
        <v>60</v>
      </c>
      <c r="K223" s="101">
        <v>0.07394920987341073</v>
      </c>
      <c r="L223" s="101">
        <v>0.005666428849416161</v>
      </c>
      <c r="M223" s="101">
        <v>-0.016789938874010386</v>
      </c>
      <c r="N223" s="101">
        <v>4.293827188592303E-05</v>
      </c>
      <c r="O223" s="101">
        <v>0.003084641646181664</v>
      </c>
      <c r="P223" s="101">
        <v>0.0006483125502358599</v>
      </c>
      <c r="Q223" s="101">
        <v>-0.0003123735005714194</v>
      </c>
      <c r="R223" s="101">
        <v>3.4826370024730943E-06</v>
      </c>
      <c r="S223" s="101">
        <v>4.98315493156683E-05</v>
      </c>
      <c r="T223" s="101">
        <v>4.616880940841769E-05</v>
      </c>
      <c r="U223" s="101">
        <v>-4.557670880809856E-06</v>
      </c>
      <c r="V223" s="101">
        <v>2.774874299154506E-07</v>
      </c>
      <c r="W223" s="101">
        <v>3.3966911447844208E-06</v>
      </c>
      <c r="X223" s="101">
        <v>67.5</v>
      </c>
    </row>
    <row r="224" spans="1:24" s="101" customFormat="1" ht="12.75" hidden="1">
      <c r="A224" s="101">
        <v>2006</v>
      </c>
      <c r="B224" s="101">
        <v>161</v>
      </c>
      <c r="C224" s="101">
        <v>167.8000030517578</v>
      </c>
      <c r="D224" s="101">
        <v>9.199124336242676</v>
      </c>
      <c r="E224" s="101">
        <v>9.626765251159668</v>
      </c>
      <c r="F224" s="101">
        <v>32.173936124203166</v>
      </c>
      <c r="G224" s="101" t="s">
        <v>58</v>
      </c>
      <c r="H224" s="101">
        <v>-10.123100718067533</v>
      </c>
      <c r="I224" s="101">
        <v>83.37689928193247</v>
      </c>
      <c r="J224" s="101" t="s">
        <v>61</v>
      </c>
      <c r="K224" s="101">
        <v>0.26581706451441844</v>
      </c>
      <c r="L224" s="101">
        <v>1.0414477208101987</v>
      </c>
      <c r="M224" s="101">
        <v>0.06312364722557207</v>
      </c>
      <c r="N224" s="101">
        <v>0.004188328891073239</v>
      </c>
      <c r="O224" s="101">
        <v>0.01064331881759153</v>
      </c>
      <c r="P224" s="101">
        <v>0.02986930061772484</v>
      </c>
      <c r="Q224" s="101">
        <v>0.0013121553839565503</v>
      </c>
      <c r="R224" s="101">
        <v>6.444329256965376E-05</v>
      </c>
      <c r="S224" s="101">
        <v>0.00013663298960994412</v>
      </c>
      <c r="T224" s="101">
        <v>0.0004371908658950005</v>
      </c>
      <c r="U224" s="101">
        <v>2.91391529528337E-05</v>
      </c>
      <c r="V224" s="101">
        <v>2.3867536033191265E-06</v>
      </c>
      <c r="W224" s="101">
        <v>8.416096092044814E-06</v>
      </c>
      <c r="X224" s="101">
        <v>67.5</v>
      </c>
    </row>
    <row r="225" spans="1:14" s="101" customFormat="1" ht="12.75">
      <c r="A225" s="101" t="s">
        <v>156</v>
      </c>
      <c r="E225" s="99" t="s">
        <v>106</v>
      </c>
      <c r="F225" s="102">
        <f>MIN(F196:F224)</f>
        <v>23.148866763130204</v>
      </c>
      <c r="G225" s="102"/>
      <c r="H225" s="102"/>
      <c r="I225" s="115"/>
      <c r="J225" s="115" t="s">
        <v>158</v>
      </c>
      <c r="K225" s="102">
        <f>AVERAGE(K223,K218,K213,K208,K203,K198)</f>
        <v>0.05359696814956916</v>
      </c>
      <c r="L225" s="102">
        <f>AVERAGE(L223,L218,L213,L208,L203,L198)</f>
        <v>0.005057244617948761</v>
      </c>
      <c r="M225" s="115" t="s">
        <v>108</v>
      </c>
      <c r="N225" s="102" t="e">
        <f>Mittelwert(K221,K216,K211,K206,K201,K196)</f>
        <v>#NAME?</v>
      </c>
    </row>
    <row r="226" spans="5:14" s="101" customFormat="1" ht="12.75">
      <c r="E226" s="99" t="s">
        <v>107</v>
      </c>
      <c r="F226" s="102">
        <f>MAX(F196:F224)</f>
        <v>34.842345129861116</v>
      </c>
      <c r="G226" s="102"/>
      <c r="H226" s="102"/>
      <c r="I226" s="115"/>
      <c r="J226" s="115" t="s">
        <v>159</v>
      </c>
      <c r="K226" s="102">
        <f>AVERAGE(K224,K219,K214,K209,K204,K199)</f>
        <v>0.35379928790360765</v>
      </c>
      <c r="L226" s="102">
        <f>AVERAGE(L224,L219,L214,L209,L204,L199)</f>
        <v>0.9294518953558736</v>
      </c>
      <c r="M226" s="102"/>
      <c r="N226" s="102"/>
    </row>
    <row r="227" spans="5:14" s="101" customFormat="1" ht="12.75">
      <c r="E227" s="99"/>
      <c r="F227" s="102"/>
      <c r="G227" s="102"/>
      <c r="H227" s="102"/>
      <c r="I227" s="102"/>
      <c r="J227" s="115" t="s">
        <v>112</v>
      </c>
      <c r="K227" s="102">
        <f>ABS(K225/$G$33)</f>
        <v>0.03349810509348072</v>
      </c>
      <c r="L227" s="102">
        <f>ABS(L225/$H$33)</f>
        <v>0.014047901716524338</v>
      </c>
      <c r="M227" s="115" t="s">
        <v>111</v>
      </c>
      <c r="N227" s="102">
        <f>K227+L227+L228+K228</f>
        <v>0.8294757640799304</v>
      </c>
    </row>
    <row r="228" spans="5:14" s="101" customFormat="1" ht="12.75">
      <c r="E228" s="99"/>
      <c r="F228" s="102"/>
      <c r="G228" s="102"/>
      <c r="H228" s="102"/>
      <c r="I228" s="102"/>
      <c r="J228" s="102"/>
      <c r="K228" s="102">
        <f>ABS(K226/$G$34)</f>
        <v>0.20102232267250433</v>
      </c>
      <c r="L228" s="102">
        <f>ABS(L226/$H$34)</f>
        <v>0.580907434597421</v>
      </c>
      <c r="M228" s="102"/>
      <c r="N228" s="102"/>
    </row>
    <row r="229" s="101" customFormat="1" ht="12.75"/>
    <row r="230" s="101" customFormat="1" ht="12.75" hidden="1">
      <c r="A230" s="101" t="s">
        <v>121</v>
      </c>
    </row>
    <row r="231" spans="1:24" s="101" customFormat="1" ht="12.75" hidden="1">
      <c r="A231" s="101">
        <v>2008</v>
      </c>
      <c r="B231" s="101">
        <v>128.8</v>
      </c>
      <c r="C231" s="101">
        <v>131.9</v>
      </c>
      <c r="D231" s="101">
        <v>9.488704200064431</v>
      </c>
      <c r="E231" s="101">
        <v>9.891064982817868</v>
      </c>
      <c r="F231" s="101">
        <v>25.082034873231333</v>
      </c>
      <c r="G231" s="101" t="s">
        <v>59</v>
      </c>
      <c r="H231" s="101">
        <v>1.6298769600162046</v>
      </c>
      <c r="I231" s="101">
        <v>62.929876960016216</v>
      </c>
      <c r="J231" s="101" t="s">
        <v>73</v>
      </c>
      <c r="K231" s="101">
        <v>1.4149552809603936</v>
      </c>
      <c r="M231" s="101" t="s">
        <v>68</v>
      </c>
      <c r="N231" s="101">
        <v>0.7405914660261758</v>
      </c>
      <c r="X231" s="101">
        <v>67.5</v>
      </c>
    </row>
    <row r="232" spans="1:24" s="101" customFormat="1" ht="12.75" hidden="1">
      <c r="A232" s="101">
        <v>2005</v>
      </c>
      <c r="B232" s="101">
        <v>158.4199981689453</v>
      </c>
      <c r="C232" s="101">
        <v>154.02000427246094</v>
      </c>
      <c r="D232" s="101">
        <v>9.027710914611816</v>
      </c>
      <c r="E232" s="101">
        <v>9.34185791015625</v>
      </c>
      <c r="F232" s="101">
        <v>30.771214959160584</v>
      </c>
      <c r="G232" s="101" t="s">
        <v>56</v>
      </c>
      <c r="H232" s="101">
        <v>-9.672868020667892</v>
      </c>
      <c r="I232" s="101">
        <v>81.24713014827742</v>
      </c>
      <c r="J232" s="101" t="s">
        <v>62</v>
      </c>
      <c r="K232" s="101">
        <v>1.1506753459697274</v>
      </c>
      <c r="L232" s="101">
        <v>0.1036710352676084</v>
      </c>
      <c r="M232" s="101">
        <v>0.2724068027052137</v>
      </c>
      <c r="N232" s="101">
        <v>0.06140785224054908</v>
      </c>
      <c r="O232" s="101">
        <v>0.046213497357205015</v>
      </c>
      <c r="P232" s="101">
        <v>0.002973909497945357</v>
      </c>
      <c r="Q232" s="101">
        <v>0.005625204157051315</v>
      </c>
      <c r="R232" s="101">
        <v>0.0009451811919490172</v>
      </c>
      <c r="S232" s="101">
        <v>0.0006063253422855007</v>
      </c>
      <c r="T232" s="101">
        <v>4.3755216493036135E-05</v>
      </c>
      <c r="U232" s="101">
        <v>0.00012303334768070274</v>
      </c>
      <c r="V232" s="101">
        <v>3.508060828230256E-05</v>
      </c>
      <c r="W232" s="101">
        <v>3.781184410314078E-05</v>
      </c>
      <c r="X232" s="101">
        <v>67.5</v>
      </c>
    </row>
    <row r="233" spans="1:24" s="101" customFormat="1" ht="12.75" hidden="1">
      <c r="A233" s="101">
        <v>2006</v>
      </c>
      <c r="B233" s="101">
        <v>148.17999267578125</v>
      </c>
      <c r="C233" s="101">
        <v>161.17999267578125</v>
      </c>
      <c r="D233" s="101">
        <v>9.194010734558105</v>
      </c>
      <c r="E233" s="101">
        <v>9.670936584472656</v>
      </c>
      <c r="F233" s="101">
        <v>32.51279985540852</v>
      </c>
      <c r="G233" s="101" t="s">
        <v>57</v>
      </c>
      <c r="H233" s="101">
        <v>3.576578671156483</v>
      </c>
      <c r="I233" s="101">
        <v>84.25657134693773</v>
      </c>
      <c r="J233" s="101" t="s">
        <v>60</v>
      </c>
      <c r="K233" s="101">
        <v>-0.07040645243459526</v>
      </c>
      <c r="L233" s="101">
        <v>-0.0005638266345827944</v>
      </c>
      <c r="M233" s="101">
        <v>0.019757124757193986</v>
      </c>
      <c r="N233" s="101">
        <v>-0.0006352483552340013</v>
      </c>
      <c r="O233" s="101">
        <v>-0.0023299621067993256</v>
      </c>
      <c r="P233" s="101">
        <v>-6.456892027511471E-05</v>
      </c>
      <c r="Q233" s="101">
        <v>0.0005550834499261595</v>
      </c>
      <c r="R233" s="101">
        <v>-5.1073948401887715E-05</v>
      </c>
      <c r="S233" s="101">
        <v>1.0399416116168173E-05</v>
      </c>
      <c r="T233" s="101">
        <v>-4.597952178773613E-06</v>
      </c>
      <c r="U233" s="101">
        <v>2.180572463229703E-05</v>
      </c>
      <c r="V233" s="101">
        <v>-4.029252146868604E-06</v>
      </c>
      <c r="W233" s="101">
        <v>1.9063431424740952E-06</v>
      </c>
      <c r="X233" s="101">
        <v>67.5</v>
      </c>
    </row>
    <row r="234" spans="1:24" s="101" customFormat="1" ht="12.75" hidden="1">
      <c r="A234" s="101">
        <v>2007</v>
      </c>
      <c r="B234" s="101">
        <v>121.63999938964844</v>
      </c>
      <c r="C234" s="101">
        <v>128.24000549316406</v>
      </c>
      <c r="D234" s="101">
        <v>9.54816722869873</v>
      </c>
      <c r="E234" s="101">
        <v>10.101634979248047</v>
      </c>
      <c r="F234" s="101">
        <v>29.816722054543224</v>
      </c>
      <c r="G234" s="101" t="s">
        <v>58</v>
      </c>
      <c r="H234" s="101">
        <v>20.1807821659027</v>
      </c>
      <c r="I234" s="101">
        <v>74.32078155555114</v>
      </c>
      <c r="J234" s="101" t="s">
        <v>61</v>
      </c>
      <c r="K234" s="101">
        <v>1.1485193438850418</v>
      </c>
      <c r="L234" s="101">
        <v>-0.10366950203885344</v>
      </c>
      <c r="M234" s="101">
        <v>0.27168938547798643</v>
      </c>
      <c r="N234" s="101">
        <v>-0.061404566412639715</v>
      </c>
      <c r="O234" s="101">
        <v>0.04615472472635141</v>
      </c>
      <c r="P234" s="101">
        <v>-0.002973208461662941</v>
      </c>
      <c r="Q234" s="101">
        <v>0.005597749920470319</v>
      </c>
      <c r="R234" s="101">
        <v>-0.0009438002635138467</v>
      </c>
      <c r="S234" s="101">
        <v>0.0006062361527012988</v>
      </c>
      <c r="T234" s="101">
        <v>-4.351296135767103E-05</v>
      </c>
      <c r="U234" s="101">
        <v>0.0001210855689782276</v>
      </c>
      <c r="V234" s="101">
        <v>-3.4848446229255473E-05</v>
      </c>
      <c r="W234" s="101">
        <v>3.776375789435374E-05</v>
      </c>
      <c r="X234" s="101">
        <v>67.5</v>
      </c>
    </row>
    <row r="235" s="101" customFormat="1" ht="12.75" hidden="1">
      <c r="A235" s="101" t="s">
        <v>127</v>
      </c>
    </row>
    <row r="236" spans="1:24" s="101" customFormat="1" ht="12.75" hidden="1">
      <c r="A236" s="101">
        <v>2008</v>
      </c>
      <c r="B236" s="101">
        <v>130.88</v>
      </c>
      <c r="C236" s="101">
        <v>136.08</v>
      </c>
      <c r="D236" s="101">
        <v>9.121380313408809</v>
      </c>
      <c r="E236" s="101">
        <v>9.661201737240356</v>
      </c>
      <c r="F236" s="101">
        <v>22.796742461981342</v>
      </c>
      <c r="G236" s="101" t="s">
        <v>59</v>
      </c>
      <c r="H236" s="101">
        <v>-3.875310247032303</v>
      </c>
      <c r="I236" s="101">
        <v>59.50468975296769</v>
      </c>
      <c r="J236" s="101" t="s">
        <v>73</v>
      </c>
      <c r="K236" s="101">
        <v>0.9398355689811418</v>
      </c>
      <c r="M236" s="101" t="s">
        <v>68</v>
      </c>
      <c r="N236" s="101">
        <v>0.48688472566152113</v>
      </c>
      <c r="X236" s="101">
        <v>67.5</v>
      </c>
    </row>
    <row r="237" spans="1:24" s="101" customFormat="1" ht="12.75" hidden="1">
      <c r="A237" s="101">
        <v>2005</v>
      </c>
      <c r="B237" s="101">
        <v>157.17999267578125</v>
      </c>
      <c r="C237" s="101">
        <v>141.5800018310547</v>
      </c>
      <c r="D237" s="101">
        <v>9.699861526489258</v>
      </c>
      <c r="E237" s="101">
        <v>10.150423049926758</v>
      </c>
      <c r="F237" s="101">
        <v>32.15235895769431</v>
      </c>
      <c r="G237" s="101" t="s">
        <v>56</v>
      </c>
      <c r="H237" s="101">
        <v>-10.672961404981365</v>
      </c>
      <c r="I237" s="101">
        <v>79.00703127079989</v>
      </c>
      <c r="J237" s="101" t="s">
        <v>62</v>
      </c>
      <c r="K237" s="101">
        <v>0.9412912746840632</v>
      </c>
      <c r="L237" s="101">
        <v>0.05161269212709631</v>
      </c>
      <c r="M237" s="101">
        <v>0.22283773538160026</v>
      </c>
      <c r="N237" s="101">
        <v>0.005743897789361741</v>
      </c>
      <c r="O237" s="101">
        <v>0.037804156774801576</v>
      </c>
      <c r="P237" s="101">
        <v>0.0014804999239924634</v>
      </c>
      <c r="Q237" s="101">
        <v>0.004601628267395516</v>
      </c>
      <c r="R237" s="101">
        <v>8.837045019161669E-05</v>
      </c>
      <c r="S237" s="101">
        <v>0.0004959945532895172</v>
      </c>
      <c r="T237" s="101">
        <v>2.178372432847416E-05</v>
      </c>
      <c r="U237" s="101">
        <v>0.00010064963796230822</v>
      </c>
      <c r="V237" s="101">
        <v>3.2799719099394006E-06</v>
      </c>
      <c r="W237" s="101">
        <v>3.0929120076351235E-05</v>
      </c>
      <c r="X237" s="101">
        <v>67.5</v>
      </c>
    </row>
    <row r="238" spans="1:24" s="101" customFormat="1" ht="12.75" hidden="1">
      <c r="A238" s="101">
        <v>2006</v>
      </c>
      <c r="B238" s="101">
        <v>139.22000122070312</v>
      </c>
      <c r="C238" s="101">
        <v>147.9199981689453</v>
      </c>
      <c r="D238" s="101">
        <v>9.578269958496094</v>
      </c>
      <c r="E238" s="101">
        <v>10.02391529083252</v>
      </c>
      <c r="F238" s="101">
        <v>30.166051911654385</v>
      </c>
      <c r="G238" s="101" t="s">
        <v>57</v>
      </c>
      <c r="H238" s="101">
        <v>3.290569379347673</v>
      </c>
      <c r="I238" s="101">
        <v>75.0105706000508</v>
      </c>
      <c r="J238" s="101" t="s">
        <v>60</v>
      </c>
      <c r="K238" s="101">
        <v>-0.2721112213840835</v>
      </c>
      <c r="L238" s="101">
        <v>-0.0002811201968867872</v>
      </c>
      <c r="M238" s="101">
        <v>0.06683903136670528</v>
      </c>
      <c r="N238" s="101">
        <v>-5.9650952057126976E-05</v>
      </c>
      <c r="O238" s="101">
        <v>-0.010537476783811825</v>
      </c>
      <c r="P238" s="101">
        <v>-3.2139305018432175E-05</v>
      </c>
      <c r="Q238" s="101">
        <v>0.0014949443477473834</v>
      </c>
      <c r="R238" s="101">
        <v>-4.802868224853561E-06</v>
      </c>
      <c r="S238" s="101">
        <v>-0.00010576882809737268</v>
      </c>
      <c r="T238" s="101">
        <v>-2.2837517137467698E-06</v>
      </c>
      <c r="U238" s="101">
        <v>4.0139922363259754E-05</v>
      </c>
      <c r="V238" s="101">
        <v>-3.803565322935495E-07</v>
      </c>
      <c r="W238" s="101">
        <v>-5.586240450588578E-06</v>
      </c>
      <c r="X238" s="101">
        <v>67.5</v>
      </c>
    </row>
    <row r="239" spans="1:24" s="101" customFormat="1" ht="12.75" hidden="1">
      <c r="A239" s="101">
        <v>2007</v>
      </c>
      <c r="B239" s="101">
        <v>125.86000061035156</v>
      </c>
      <c r="C239" s="101">
        <v>117.66000366210938</v>
      </c>
      <c r="D239" s="101">
        <v>9.536333084106445</v>
      </c>
      <c r="E239" s="101">
        <v>10.039055824279785</v>
      </c>
      <c r="F239" s="101">
        <v>28.479197536519717</v>
      </c>
      <c r="G239" s="101" t="s">
        <v>58</v>
      </c>
      <c r="H239" s="101">
        <v>12.727578347946036</v>
      </c>
      <c r="I239" s="101">
        <v>71.0875789582976</v>
      </c>
      <c r="J239" s="101" t="s">
        <v>61</v>
      </c>
      <c r="K239" s="101">
        <v>0.9011019625953606</v>
      </c>
      <c r="L239" s="101">
        <v>-0.051611926529062366</v>
      </c>
      <c r="M239" s="101">
        <v>0.21257751573475658</v>
      </c>
      <c r="N239" s="101">
        <v>-0.005743588040463329</v>
      </c>
      <c r="O239" s="101">
        <v>0.03630586526285254</v>
      </c>
      <c r="P239" s="101">
        <v>-0.0014801510362171227</v>
      </c>
      <c r="Q239" s="101">
        <v>0.004352025288119499</v>
      </c>
      <c r="R239" s="101">
        <v>-8.823983751052411E-05</v>
      </c>
      <c r="S239" s="101">
        <v>0.0004845859592433278</v>
      </c>
      <c r="T239" s="101">
        <v>-2.166368213690636E-05</v>
      </c>
      <c r="U239" s="101">
        <v>9.229916713933661E-05</v>
      </c>
      <c r="V239" s="101">
        <v>-3.2578435564546597E-06</v>
      </c>
      <c r="W239" s="101">
        <v>3.042045999529858E-05</v>
      </c>
      <c r="X239" s="101">
        <v>67.5</v>
      </c>
    </row>
    <row r="240" s="101" customFormat="1" ht="12.75" hidden="1">
      <c r="A240" s="101" t="s">
        <v>133</v>
      </c>
    </row>
    <row r="241" spans="1:24" s="101" customFormat="1" ht="12.75" hidden="1">
      <c r="A241" s="101">
        <v>2008</v>
      </c>
      <c r="B241" s="101">
        <v>132.88</v>
      </c>
      <c r="C241" s="101">
        <v>129.08</v>
      </c>
      <c r="D241" s="101">
        <v>9.136069970953127</v>
      </c>
      <c r="E241" s="101">
        <v>9.580797670091096</v>
      </c>
      <c r="F241" s="101">
        <v>23.254727356978602</v>
      </c>
      <c r="G241" s="101" t="s">
        <v>59</v>
      </c>
      <c r="H241" s="101">
        <v>-4.772372837533339</v>
      </c>
      <c r="I241" s="101">
        <v>60.607627162466656</v>
      </c>
      <c r="J241" s="101" t="s">
        <v>73</v>
      </c>
      <c r="K241" s="101">
        <v>2.5297744488801004</v>
      </c>
      <c r="M241" s="101" t="s">
        <v>68</v>
      </c>
      <c r="N241" s="101">
        <v>1.3494721846131332</v>
      </c>
      <c r="X241" s="101">
        <v>67.5</v>
      </c>
    </row>
    <row r="242" spans="1:24" s="101" customFormat="1" ht="12.75" hidden="1">
      <c r="A242" s="101">
        <v>2005</v>
      </c>
      <c r="B242" s="101">
        <v>176.3800048828125</v>
      </c>
      <c r="C242" s="101">
        <v>150.5800018310547</v>
      </c>
      <c r="D242" s="101">
        <v>9.378222465515137</v>
      </c>
      <c r="E242" s="101">
        <v>9.806050300598145</v>
      </c>
      <c r="F242" s="101">
        <v>33.898997636958875</v>
      </c>
      <c r="G242" s="101" t="s">
        <v>56</v>
      </c>
      <c r="H242" s="101">
        <v>-22.65475544027609</v>
      </c>
      <c r="I242" s="101">
        <v>86.22524944253641</v>
      </c>
      <c r="J242" s="101" t="s">
        <v>62</v>
      </c>
      <c r="K242" s="101">
        <v>1.51612420228913</v>
      </c>
      <c r="L242" s="101">
        <v>0.3136247037070322</v>
      </c>
      <c r="M242" s="101">
        <v>0.35892138108446886</v>
      </c>
      <c r="N242" s="101">
        <v>0.010609918095373545</v>
      </c>
      <c r="O242" s="101">
        <v>0.06089068796097559</v>
      </c>
      <c r="P242" s="101">
        <v>0.0089970912642313</v>
      </c>
      <c r="Q242" s="101">
        <v>0.007411772734378433</v>
      </c>
      <c r="R242" s="101">
        <v>0.00016340586837210823</v>
      </c>
      <c r="S242" s="101">
        <v>0.00079890223319676</v>
      </c>
      <c r="T242" s="101">
        <v>0.00013238581663157966</v>
      </c>
      <c r="U242" s="101">
        <v>0.000162107592197244</v>
      </c>
      <c r="V242" s="101">
        <v>6.069269928283679E-06</v>
      </c>
      <c r="W242" s="101">
        <v>4.9817075469716374E-05</v>
      </c>
      <c r="X242" s="101">
        <v>67.5</v>
      </c>
    </row>
    <row r="243" spans="1:24" s="101" customFormat="1" ht="12.75" hidden="1">
      <c r="A243" s="101">
        <v>2006</v>
      </c>
      <c r="B243" s="101">
        <v>130.33999633789062</v>
      </c>
      <c r="C243" s="101">
        <v>144.33999633789062</v>
      </c>
      <c r="D243" s="101">
        <v>9.451098442077637</v>
      </c>
      <c r="E243" s="101">
        <v>9.944056510925293</v>
      </c>
      <c r="F243" s="101">
        <v>29.48417340982636</v>
      </c>
      <c r="G243" s="101" t="s">
        <v>57</v>
      </c>
      <c r="H243" s="101">
        <v>11.433827953988953</v>
      </c>
      <c r="I243" s="101">
        <v>74.27382429187958</v>
      </c>
      <c r="J243" s="101" t="s">
        <v>60</v>
      </c>
      <c r="K243" s="101">
        <v>-0.6179433027238346</v>
      </c>
      <c r="L243" s="101">
        <v>0.0017057178112487846</v>
      </c>
      <c r="M243" s="101">
        <v>0.15000540024976833</v>
      </c>
      <c r="N243" s="101">
        <v>0.00010912247794218534</v>
      </c>
      <c r="O243" s="101">
        <v>-0.024216582127576755</v>
      </c>
      <c r="P243" s="101">
        <v>0.00019524875660901795</v>
      </c>
      <c r="Q243" s="101">
        <v>0.0032732372085575875</v>
      </c>
      <c r="R243" s="101">
        <v>8.769265545670873E-06</v>
      </c>
      <c r="S243" s="101">
        <v>-0.0002674878988091522</v>
      </c>
      <c r="T243" s="101">
        <v>1.3915303121788095E-05</v>
      </c>
      <c r="U243" s="101">
        <v>8.288748733373556E-05</v>
      </c>
      <c r="V243" s="101">
        <v>6.886296877398172E-07</v>
      </c>
      <c r="W243" s="101">
        <v>-1.510521706522473E-05</v>
      </c>
      <c r="X243" s="101">
        <v>67.5</v>
      </c>
    </row>
    <row r="244" spans="1:24" s="101" customFormat="1" ht="12.75" hidden="1">
      <c r="A244" s="101">
        <v>2007</v>
      </c>
      <c r="B244" s="101">
        <v>120.05999755859375</v>
      </c>
      <c r="C244" s="101">
        <v>116.95999908447266</v>
      </c>
      <c r="D244" s="101">
        <v>9.590432167053223</v>
      </c>
      <c r="E244" s="101">
        <v>10.203228950500488</v>
      </c>
      <c r="F244" s="101">
        <v>26.53230216973388</v>
      </c>
      <c r="G244" s="101" t="s">
        <v>58</v>
      </c>
      <c r="H244" s="101">
        <v>13.27825747623558</v>
      </c>
      <c r="I244" s="101">
        <v>65.83825503482933</v>
      </c>
      <c r="J244" s="101" t="s">
        <v>61</v>
      </c>
      <c r="K244" s="101">
        <v>1.3844777612463155</v>
      </c>
      <c r="L244" s="101">
        <v>0.3136200652095974</v>
      </c>
      <c r="M244" s="101">
        <v>0.3260719823834751</v>
      </c>
      <c r="N244" s="101">
        <v>0.010609356920913858</v>
      </c>
      <c r="O244" s="101">
        <v>0.05586799647758301</v>
      </c>
      <c r="P244" s="101">
        <v>0.008994972436864375</v>
      </c>
      <c r="Q244" s="101">
        <v>0.0066498340763202265</v>
      </c>
      <c r="R244" s="101">
        <v>0.00016317039498705722</v>
      </c>
      <c r="S244" s="101">
        <v>0.0007527914732496875</v>
      </c>
      <c r="T244" s="101">
        <v>0.00013165245453176702</v>
      </c>
      <c r="U244" s="101">
        <v>0.00013931452146667193</v>
      </c>
      <c r="V244" s="101">
        <v>6.030076833302535E-06</v>
      </c>
      <c r="W244" s="101">
        <v>4.747181717364378E-05</v>
      </c>
      <c r="X244" s="101">
        <v>67.5</v>
      </c>
    </row>
    <row r="245" s="101" customFormat="1" ht="12.75" hidden="1">
      <c r="A245" s="101" t="s">
        <v>139</v>
      </c>
    </row>
    <row r="246" spans="1:24" s="101" customFormat="1" ht="12.75" hidden="1">
      <c r="A246" s="101">
        <v>2008</v>
      </c>
      <c r="B246" s="101">
        <v>135.24</v>
      </c>
      <c r="C246" s="101">
        <v>130.14</v>
      </c>
      <c r="D246" s="101">
        <v>9.054698359705903</v>
      </c>
      <c r="E246" s="101">
        <v>9.579698012323531</v>
      </c>
      <c r="F246" s="101">
        <v>26.112227662741443</v>
      </c>
      <c r="G246" s="101" t="s">
        <v>59</v>
      </c>
      <c r="H246" s="101">
        <v>0.933380334195661</v>
      </c>
      <c r="I246" s="101">
        <v>68.67338033419567</v>
      </c>
      <c r="J246" s="101" t="s">
        <v>73</v>
      </c>
      <c r="K246" s="101">
        <v>1.4155104800626277</v>
      </c>
      <c r="M246" s="101" t="s">
        <v>68</v>
      </c>
      <c r="N246" s="101">
        <v>0.7925084525642887</v>
      </c>
      <c r="X246" s="101">
        <v>67.5</v>
      </c>
    </row>
    <row r="247" spans="1:24" s="101" customFormat="1" ht="12.75" hidden="1">
      <c r="A247" s="101">
        <v>2005</v>
      </c>
      <c r="B247" s="101">
        <v>165.10000610351562</v>
      </c>
      <c r="C247" s="101">
        <v>151.5</v>
      </c>
      <c r="D247" s="101">
        <v>9.511140823364258</v>
      </c>
      <c r="E247" s="101">
        <v>9.812067031860352</v>
      </c>
      <c r="F247" s="101">
        <v>32.09852063758088</v>
      </c>
      <c r="G247" s="101" t="s">
        <v>56</v>
      </c>
      <c r="H247" s="101">
        <v>-17.13350352269184</v>
      </c>
      <c r="I247" s="101">
        <v>80.46650258082379</v>
      </c>
      <c r="J247" s="101" t="s">
        <v>62</v>
      </c>
      <c r="K247" s="101">
        <v>1.0970523052626038</v>
      </c>
      <c r="L247" s="101">
        <v>0.3770587357527856</v>
      </c>
      <c r="M247" s="101">
        <v>0.2597120293114515</v>
      </c>
      <c r="N247" s="101">
        <v>0.016601368568503895</v>
      </c>
      <c r="O247" s="101">
        <v>0.04405997361165381</v>
      </c>
      <c r="P247" s="101">
        <v>0.010816746876339224</v>
      </c>
      <c r="Q247" s="101">
        <v>0.005363073359964071</v>
      </c>
      <c r="R247" s="101">
        <v>0.000255465060254382</v>
      </c>
      <c r="S247" s="101">
        <v>0.0005780831488796705</v>
      </c>
      <c r="T247" s="101">
        <v>0.00015916193353119771</v>
      </c>
      <c r="U247" s="101">
        <v>0.00011729380174164237</v>
      </c>
      <c r="V247" s="101">
        <v>9.47637137965203E-06</v>
      </c>
      <c r="W247" s="101">
        <v>3.604902341254354E-05</v>
      </c>
      <c r="X247" s="101">
        <v>67.5</v>
      </c>
    </row>
    <row r="248" spans="1:24" s="101" customFormat="1" ht="12.75" hidden="1">
      <c r="A248" s="101">
        <v>2006</v>
      </c>
      <c r="B248" s="101">
        <v>131.77999877929688</v>
      </c>
      <c r="C248" s="101">
        <v>146.67999267578125</v>
      </c>
      <c r="D248" s="101">
        <v>9.550278663635254</v>
      </c>
      <c r="E248" s="101">
        <v>10.191890716552734</v>
      </c>
      <c r="F248" s="101">
        <v>30.127867421215786</v>
      </c>
      <c r="G248" s="101" t="s">
        <v>57</v>
      </c>
      <c r="H248" s="101">
        <v>10.83172522337091</v>
      </c>
      <c r="I248" s="101">
        <v>75.11172400266778</v>
      </c>
      <c r="J248" s="101" t="s">
        <v>60</v>
      </c>
      <c r="K248" s="101">
        <v>-0.3767057336078892</v>
      </c>
      <c r="L248" s="101">
        <v>0.002051312667039476</v>
      </c>
      <c r="M248" s="101">
        <v>0.09194662623514331</v>
      </c>
      <c r="N248" s="101">
        <v>-0.00017214785603885847</v>
      </c>
      <c r="O248" s="101">
        <v>-0.014682049639630853</v>
      </c>
      <c r="P248" s="101">
        <v>0.00023473367908974417</v>
      </c>
      <c r="Q248" s="101">
        <v>0.002029669304276601</v>
      </c>
      <c r="R248" s="101">
        <v>-1.3835689445146688E-05</v>
      </c>
      <c r="S248" s="101">
        <v>-0.00015536883602200962</v>
      </c>
      <c r="T248" s="101">
        <v>1.6722020744313887E-05</v>
      </c>
      <c r="U248" s="101">
        <v>5.2848519017343134E-05</v>
      </c>
      <c r="V248" s="101">
        <v>-1.0931465035419024E-06</v>
      </c>
      <c r="W248" s="101">
        <v>-8.52364462358346E-06</v>
      </c>
      <c r="X248" s="101">
        <v>67.5</v>
      </c>
    </row>
    <row r="249" spans="1:24" s="101" customFormat="1" ht="12.75" hidden="1">
      <c r="A249" s="101">
        <v>2007</v>
      </c>
      <c r="B249" s="101">
        <v>133.22000122070312</v>
      </c>
      <c r="C249" s="101">
        <v>129.9199981689453</v>
      </c>
      <c r="D249" s="101">
        <v>9.405502319335938</v>
      </c>
      <c r="E249" s="101">
        <v>10.110782623291016</v>
      </c>
      <c r="F249" s="101">
        <v>29.758248261904704</v>
      </c>
      <c r="G249" s="101" t="s">
        <v>58</v>
      </c>
      <c r="H249" s="101">
        <v>9.616772101700874</v>
      </c>
      <c r="I249" s="101">
        <v>75.336773322404</v>
      </c>
      <c r="J249" s="101" t="s">
        <v>61</v>
      </c>
      <c r="K249" s="101">
        <v>1.0303477814548518</v>
      </c>
      <c r="L249" s="101">
        <v>0.37705315583327376</v>
      </c>
      <c r="M249" s="101">
        <v>0.24289124334369713</v>
      </c>
      <c r="N249" s="101">
        <v>-0.01660047600109618</v>
      </c>
      <c r="O249" s="101">
        <v>0.04154177046105577</v>
      </c>
      <c r="P249" s="101">
        <v>0.010814199604533632</v>
      </c>
      <c r="Q249" s="101">
        <v>0.004964171469604334</v>
      </c>
      <c r="R249" s="101">
        <v>-0.0002550901227181337</v>
      </c>
      <c r="S249" s="101">
        <v>0.0005568129414909473</v>
      </c>
      <c r="T249" s="101">
        <v>0.0001582810636419156</v>
      </c>
      <c r="U249" s="101">
        <v>0.00010471327501650031</v>
      </c>
      <c r="V249" s="101">
        <v>-9.413110285494495E-06</v>
      </c>
      <c r="W249" s="101">
        <v>3.5026840727204745E-05</v>
      </c>
      <c r="X249" s="101">
        <v>67.5</v>
      </c>
    </row>
    <row r="250" s="101" customFormat="1" ht="12.75" hidden="1">
      <c r="A250" s="101" t="s">
        <v>145</v>
      </c>
    </row>
    <row r="251" spans="1:24" s="101" customFormat="1" ht="12.75" hidden="1">
      <c r="A251" s="101">
        <v>2008</v>
      </c>
      <c r="B251" s="101">
        <v>131.74</v>
      </c>
      <c r="C251" s="101">
        <v>129.84</v>
      </c>
      <c r="D251" s="101">
        <v>9.190689525521723</v>
      </c>
      <c r="E251" s="101">
        <v>9.603740804256722</v>
      </c>
      <c r="F251" s="101">
        <v>25.355845471306278</v>
      </c>
      <c r="G251" s="101" t="s">
        <v>59</v>
      </c>
      <c r="H251" s="101">
        <v>1.4477905053276316</v>
      </c>
      <c r="I251" s="101">
        <v>65.68779050532764</v>
      </c>
      <c r="J251" s="101" t="s">
        <v>73</v>
      </c>
      <c r="K251" s="101">
        <v>1.9762539697668273</v>
      </c>
      <c r="M251" s="101" t="s">
        <v>68</v>
      </c>
      <c r="N251" s="101">
        <v>1.023571698720915</v>
      </c>
      <c r="X251" s="101">
        <v>67.5</v>
      </c>
    </row>
    <row r="252" spans="1:24" s="101" customFormat="1" ht="12.75" hidden="1">
      <c r="A252" s="101">
        <v>2005</v>
      </c>
      <c r="B252" s="101">
        <v>162.77999877929688</v>
      </c>
      <c r="C252" s="101">
        <v>147.97999572753906</v>
      </c>
      <c r="D252" s="101">
        <v>9.329212188720703</v>
      </c>
      <c r="E252" s="101">
        <v>9.618290901184082</v>
      </c>
      <c r="F252" s="101">
        <v>31.30788138505376</v>
      </c>
      <c r="G252" s="101" t="s">
        <v>56</v>
      </c>
      <c r="H252" s="101">
        <v>-15.272780888876326</v>
      </c>
      <c r="I252" s="101">
        <v>80.00721789042055</v>
      </c>
      <c r="J252" s="101" t="s">
        <v>62</v>
      </c>
      <c r="K252" s="101">
        <v>1.3656263526248837</v>
      </c>
      <c r="L252" s="101">
        <v>0.05450007513271156</v>
      </c>
      <c r="M252" s="101">
        <v>0.3232936321077525</v>
      </c>
      <c r="N252" s="101">
        <v>0.027816303760051703</v>
      </c>
      <c r="O252" s="101">
        <v>0.05484631658954612</v>
      </c>
      <c r="P252" s="101">
        <v>0.0015633043920752607</v>
      </c>
      <c r="Q252" s="101">
        <v>0.006676054480643652</v>
      </c>
      <c r="R252" s="101">
        <v>0.00042810904698985334</v>
      </c>
      <c r="S252" s="101">
        <v>0.00071959420453323</v>
      </c>
      <c r="T252" s="101">
        <v>2.299037654862569E-05</v>
      </c>
      <c r="U252" s="101">
        <v>0.00014602070162097843</v>
      </c>
      <c r="V252" s="101">
        <v>1.589299030074254E-05</v>
      </c>
      <c r="W252" s="101">
        <v>4.4873840793723485E-05</v>
      </c>
      <c r="X252" s="101">
        <v>67.5</v>
      </c>
    </row>
    <row r="253" spans="1:24" s="101" customFormat="1" ht="12.75" hidden="1">
      <c r="A253" s="101">
        <v>2006</v>
      </c>
      <c r="B253" s="101">
        <v>150.0800018310547</v>
      </c>
      <c r="C253" s="101">
        <v>167.5800018310547</v>
      </c>
      <c r="D253" s="101">
        <v>9.21083927154541</v>
      </c>
      <c r="E253" s="101">
        <v>9.755780220031738</v>
      </c>
      <c r="F253" s="101">
        <v>32.19911682587467</v>
      </c>
      <c r="G253" s="101" t="s">
        <v>57</v>
      </c>
      <c r="H253" s="101">
        <v>0.717850741995008</v>
      </c>
      <c r="I253" s="101">
        <v>83.2978525730497</v>
      </c>
      <c r="J253" s="101" t="s">
        <v>60</v>
      </c>
      <c r="K253" s="101">
        <v>0.03338651698588217</v>
      </c>
      <c r="L253" s="101">
        <v>-0.00029670189888649054</v>
      </c>
      <c r="M253" s="101">
        <v>-0.004229890052550409</v>
      </c>
      <c r="N253" s="101">
        <v>-0.00028787185282336426</v>
      </c>
      <c r="O253" s="101">
        <v>0.0019321595462989752</v>
      </c>
      <c r="P253" s="101">
        <v>-3.4000498306741146E-05</v>
      </c>
      <c r="Q253" s="101">
        <v>8.786936994114576E-05</v>
      </c>
      <c r="R253" s="101">
        <v>-2.314620614231176E-05</v>
      </c>
      <c r="S253" s="101">
        <v>7.385440857173003E-05</v>
      </c>
      <c r="T253" s="101">
        <v>-2.4195647405377703E-06</v>
      </c>
      <c r="U253" s="101">
        <v>1.3491074761198007E-05</v>
      </c>
      <c r="V253" s="101">
        <v>-1.824391259208902E-06</v>
      </c>
      <c r="W253" s="101">
        <v>6.08725629518243E-06</v>
      </c>
      <c r="X253" s="101">
        <v>67.5</v>
      </c>
    </row>
    <row r="254" spans="1:24" s="101" customFormat="1" ht="12.75" hidden="1">
      <c r="A254" s="101">
        <v>2007</v>
      </c>
      <c r="B254" s="101">
        <v>132.17999267578125</v>
      </c>
      <c r="C254" s="101">
        <v>131.0800018310547</v>
      </c>
      <c r="D254" s="101">
        <v>9.161813735961914</v>
      </c>
      <c r="E254" s="101">
        <v>9.7163667678833</v>
      </c>
      <c r="F254" s="101">
        <v>32.6703705370488</v>
      </c>
      <c r="G254" s="101" t="s">
        <v>58</v>
      </c>
      <c r="H254" s="101">
        <v>20.225401095888998</v>
      </c>
      <c r="I254" s="101">
        <v>84.90539377167025</v>
      </c>
      <c r="J254" s="101" t="s">
        <v>61</v>
      </c>
      <c r="K254" s="101">
        <v>1.3652181787051823</v>
      </c>
      <c r="L254" s="101">
        <v>-0.05449926749465906</v>
      </c>
      <c r="M254" s="101">
        <v>0.32326595953110526</v>
      </c>
      <c r="N254" s="101">
        <v>-0.027814814122474708</v>
      </c>
      <c r="O254" s="101">
        <v>0.05481227237515671</v>
      </c>
      <c r="P254" s="101">
        <v>-0.001562934607844069</v>
      </c>
      <c r="Q254" s="101">
        <v>0.0066754761929279875</v>
      </c>
      <c r="R254" s="101">
        <v>-0.00042748287597958593</v>
      </c>
      <c r="S254" s="101">
        <v>0.0007157942061321341</v>
      </c>
      <c r="T254" s="101">
        <v>-2.286270150953173E-05</v>
      </c>
      <c r="U254" s="101">
        <v>0.000145396135449573</v>
      </c>
      <c r="V254" s="101">
        <v>-1.578793011236174E-05</v>
      </c>
      <c r="W254" s="101">
        <v>4.4459047429934935E-05</v>
      </c>
      <c r="X254" s="101">
        <v>67.5</v>
      </c>
    </row>
    <row r="255" s="101" customFormat="1" ht="12.75" hidden="1">
      <c r="A255" s="101" t="s">
        <v>151</v>
      </c>
    </row>
    <row r="256" spans="1:24" s="101" customFormat="1" ht="12.75" hidden="1">
      <c r="A256" s="101">
        <v>2008</v>
      </c>
      <c r="B256" s="101">
        <v>143.88</v>
      </c>
      <c r="C256" s="101">
        <v>130.98</v>
      </c>
      <c r="D256" s="101">
        <v>9.184127212548368</v>
      </c>
      <c r="E256" s="101">
        <v>9.679381584810674</v>
      </c>
      <c r="F256" s="101">
        <v>28.727985601917815</v>
      </c>
      <c r="G256" s="101" t="s">
        <v>59</v>
      </c>
      <c r="H256" s="101">
        <v>-1.8650668100967494</v>
      </c>
      <c r="I256" s="101">
        <v>74.51493318990325</v>
      </c>
      <c r="J256" s="101" t="s">
        <v>73</v>
      </c>
      <c r="K256" s="101">
        <v>1.7138546828411965</v>
      </c>
      <c r="M256" s="101" t="s">
        <v>68</v>
      </c>
      <c r="N256" s="101">
        <v>0.8859344303031416</v>
      </c>
      <c r="X256" s="101">
        <v>67.5</v>
      </c>
    </row>
    <row r="257" spans="1:24" s="101" customFormat="1" ht="12.75" hidden="1">
      <c r="A257" s="101">
        <v>2005</v>
      </c>
      <c r="B257" s="101">
        <v>167.8800048828125</v>
      </c>
      <c r="C257" s="101">
        <v>161.67999267578125</v>
      </c>
      <c r="D257" s="101">
        <v>9.366735458374023</v>
      </c>
      <c r="E257" s="101">
        <v>9.475735664367676</v>
      </c>
      <c r="F257" s="101">
        <v>32.73555120489544</v>
      </c>
      <c r="G257" s="101" t="s">
        <v>56</v>
      </c>
      <c r="H257" s="101">
        <v>-17.041681793122123</v>
      </c>
      <c r="I257" s="101">
        <v>83.33832308969038</v>
      </c>
      <c r="J257" s="101" t="s">
        <v>62</v>
      </c>
      <c r="K257" s="101">
        <v>1.2727779031872757</v>
      </c>
      <c r="L257" s="101">
        <v>0.020551753761643452</v>
      </c>
      <c r="M257" s="101">
        <v>0.3013128461552843</v>
      </c>
      <c r="N257" s="101">
        <v>0.005173478039255752</v>
      </c>
      <c r="O257" s="101">
        <v>0.05111733203332736</v>
      </c>
      <c r="P257" s="101">
        <v>0.0005897151187711851</v>
      </c>
      <c r="Q257" s="101">
        <v>0.006222168289619333</v>
      </c>
      <c r="R257" s="101">
        <v>7.969358147514491E-05</v>
      </c>
      <c r="S257" s="101">
        <v>0.0006706719528730933</v>
      </c>
      <c r="T257" s="101">
        <v>8.68746652137578E-06</v>
      </c>
      <c r="U257" s="101">
        <v>0.00013609535357144548</v>
      </c>
      <c r="V257" s="101">
        <v>2.954939084402515E-06</v>
      </c>
      <c r="W257" s="101">
        <v>4.182179778990766E-05</v>
      </c>
      <c r="X257" s="101">
        <v>67.5</v>
      </c>
    </row>
    <row r="258" spans="1:24" s="101" customFormat="1" ht="12.75" hidden="1">
      <c r="A258" s="101">
        <v>2006</v>
      </c>
      <c r="B258" s="101">
        <v>161</v>
      </c>
      <c r="C258" s="101">
        <v>167.8000030517578</v>
      </c>
      <c r="D258" s="101">
        <v>9.199124336242676</v>
      </c>
      <c r="E258" s="101">
        <v>9.626765251159668</v>
      </c>
      <c r="F258" s="101">
        <v>36.7473404736067</v>
      </c>
      <c r="G258" s="101" t="s">
        <v>57</v>
      </c>
      <c r="H258" s="101">
        <v>1.7286128038263797</v>
      </c>
      <c r="I258" s="101">
        <v>95.22861280382638</v>
      </c>
      <c r="J258" s="101" t="s">
        <v>60</v>
      </c>
      <c r="K258" s="101">
        <v>-0.13329719750897676</v>
      </c>
      <c r="L258" s="101">
        <v>0.00011130654177249875</v>
      </c>
      <c r="M258" s="101">
        <v>0.03496002205840462</v>
      </c>
      <c r="N258" s="101">
        <v>5.321891110293355E-05</v>
      </c>
      <c r="O258" s="101">
        <v>-0.00480484162922509</v>
      </c>
      <c r="P258" s="101">
        <v>1.2738695014948145E-05</v>
      </c>
      <c r="Q258" s="101">
        <v>0.0008838552437528875</v>
      </c>
      <c r="R258" s="101">
        <v>4.2738756932929714E-06</v>
      </c>
      <c r="S258" s="101">
        <v>-1.780913323790159E-05</v>
      </c>
      <c r="T258" s="101">
        <v>9.123536249732306E-07</v>
      </c>
      <c r="U258" s="101">
        <v>2.9950659157210012E-05</v>
      </c>
      <c r="V258" s="101">
        <v>3.376407263412342E-07</v>
      </c>
      <c r="W258" s="101">
        <v>2.8075367901645973E-07</v>
      </c>
      <c r="X258" s="101">
        <v>67.5</v>
      </c>
    </row>
    <row r="259" spans="1:24" s="101" customFormat="1" ht="12.75" hidden="1">
      <c r="A259" s="101">
        <v>2007</v>
      </c>
      <c r="B259" s="101">
        <v>138.97999572753906</v>
      </c>
      <c r="C259" s="101">
        <v>134.47999572753906</v>
      </c>
      <c r="D259" s="101">
        <v>9.29711627960205</v>
      </c>
      <c r="E259" s="101">
        <v>9.9365816116333</v>
      </c>
      <c r="F259" s="101">
        <v>34.0915085915953</v>
      </c>
      <c r="G259" s="101" t="s">
        <v>58</v>
      </c>
      <c r="H259" s="101">
        <v>15.854265104676045</v>
      </c>
      <c r="I259" s="101">
        <v>87.33426083221511</v>
      </c>
      <c r="J259" s="101" t="s">
        <v>61</v>
      </c>
      <c r="K259" s="101">
        <v>1.265778593585012</v>
      </c>
      <c r="L259" s="101">
        <v>0.020551452346074826</v>
      </c>
      <c r="M259" s="101">
        <v>0.29927784434514004</v>
      </c>
      <c r="N259" s="101">
        <v>0.005173204303926393</v>
      </c>
      <c r="O259" s="101">
        <v>0.050891012282361814</v>
      </c>
      <c r="P259" s="101">
        <v>0.0005895775156471193</v>
      </c>
      <c r="Q259" s="101">
        <v>0.006159072830583748</v>
      </c>
      <c r="R259" s="101">
        <v>7.957889742195377E-05</v>
      </c>
      <c r="S259" s="101">
        <v>0.0006704354578510324</v>
      </c>
      <c r="T259" s="101">
        <v>8.639426220706049E-06</v>
      </c>
      <c r="U259" s="101">
        <v>0.00013275881620361562</v>
      </c>
      <c r="V259" s="101">
        <v>2.9355857562751145E-06</v>
      </c>
      <c r="W259" s="101">
        <v>4.1820855416306876E-05</v>
      </c>
      <c r="X259" s="101">
        <v>67.5</v>
      </c>
    </row>
    <row r="260" spans="1:14" s="101" customFormat="1" ht="12.75">
      <c r="A260" s="101" t="s">
        <v>157</v>
      </c>
      <c r="E260" s="99" t="s">
        <v>106</v>
      </c>
      <c r="F260" s="102">
        <f>MIN(F231:F259)</f>
        <v>22.796742461981342</v>
      </c>
      <c r="G260" s="102"/>
      <c r="H260" s="102"/>
      <c r="I260" s="115"/>
      <c r="J260" s="115" t="s">
        <v>158</v>
      </c>
      <c r="K260" s="102">
        <f>AVERAGE(K258,K253,K248,K243,K238,K233)</f>
        <v>-0.23951289844558288</v>
      </c>
      <c r="L260" s="102">
        <f>AVERAGE(L258,L253,L248,L243,L238,L233)</f>
        <v>0.00045444804828411465</v>
      </c>
      <c r="M260" s="115" t="s">
        <v>108</v>
      </c>
      <c r="N260" s="102" t="e">
        <f>Mittelwert(K256,K251,K246,K241,K236,K231)</f>
        <v>#NAME?</v>
      </c>
    </row>
    <row r="261" spans="5:14" s="101" customFormat="1" ht="12.75">
      <c r="E261" s="99" t="s">
        <v>107</v>
      </c>
      <c r="F261" s="102">
        <f>MAX(F231:F259)</f>
        <v>36.7473404736067</v>
      </c>
      <c r="G261" s="102"/>
      <c r="H261" s="102"/>
      <c r="I261" s="115"/>
      <c r="J261" s="115" t="s">
        <v>159</v>
      </c>
      <c r="K261" s="102">
        <f>AVERAGE(K259,K254,K249,K244,K239,K234)</f>
        <v>1.1825739369119606</v>
      </c>
      <c r="L261" s="102">
        <f>AVERAGE(L259,L254,L249,L244,L239,L234)</f>
        <v>0.08357399622106183</v>
      </c>
      <c r="M261" s="102"/>
      <c r="N261" s="102"/>
    </row>
    <row r="262" spans="5:14" s="101" customFormat="1" ht="12.75">
      <c r="E262" s="99"/>
      <c r="F262" s="102"/>
      <c r="G262" s="102"/>
      <c r="H262" s="102"/>
      <c r="I262" s="102"/>
      <c r="J262" s="115" t="s">
        <v>112</v>
      </c>
      <c r="K262" s="102">
        <f>ABS(K260/$G$33)</f>
        <v>0.14969556152848928</v>
      </c>
      <c r="L262" s="102">
        <f>ABS(L260/$H$33)</f>
        <v>0.0012623556896780963</v>
      </c>
      <c r="M262" s="115" t="s">
        <v>111</v>
      </c>
      <c r="N262" s="102">
        <f>K262+L262+L263+K263</f>
        <v>0.8751086744653995</v>
      </c>
    </row>
    <row r="263" spans="5:14" s="101" customFormat="1" ht="12.75">
      <c r="E263" s="99"/>
      <c r="F263" s="102"/>
      <c r="G263" s="102"/>
      <c r="H263" s="102"/>
      <c r="I263" s="102"/>
      <c r="J263" s="102"/>
      <c r="K263" s="102">
        <f>ABS(K261/$G$34)</f>
        <v>0.6719170096090685</v>
      </c>
      <c r="L263" s="102">
        <f>ABS(L261/$H$34)</f>
        <v>0.052233747638163644</v>
      </c>
      <c r="M263" s="102"/>
      <c r="N263" s="102"/>
    </row>
    <row r="264" s="101" customFormat="1" ht="12.75"/>
    <row r="265" s="101" customFormat="1" ht="12.75"/>
    <row r="266" s="101" customFormat="1" ht="12.75"/>
    <row r="267" s="101" customFormat="1" ht="12.75"/>
    <row r="268" s="101" customFormat="1" ht="12.75"/>
    <row r="269" s="101" customFormat="1" ht="12.75"/>
    <row r="270" s="101" customFormat="1" ht="12.75"/>
    <row r="271" s="101" customFormat="1" ht="12.75"/>
    <row r="272" s="101" customFormat="1" ht="12.75"/>
    <row r="273" s="101" customFormat="1" ht="12.75"/>
    <row r="274" s="101" customFormat="1" ht="12.75"/>
    <row r="275" s="101" customFormat="1" ht="12.75"/>
    <row r="276" s="101" customFormat="1" ht="12.75"/>
    <row r="277" s="101" customFormat="1" ht="12.75"/>
    <row r="278" s="101" customFormat="1" ht="12.75"/>
    <row r="279" s="101" customFormat="1" ht="12.75"/>
    <row r="280" s="101" customFormat="1" ht="12.75"/>
  </sheetData>
  <sheetProtection formatCells="0" formatColumns="0" formatRows="0" selectLockedCells="1"/>
  <mergeCells count="2">
    <mergeCell ref="A9:B9"/>
    <mergeCell ref="A13:B13"/>
  </mergeCells>
  <printOptions/>
  <pageMargins left="0.75" right="0.75" top="1" bottom="1" header="0.4921259845" footer="0.4921259845"/>
  <pageSetup horizontalDpi="600" verticalDpi="600" orientation="landscape" paperSize="9" r:id="rId4"/>
  <headerFooter alignWithMargins="0">
    <oddHeader xml:space="preserve">&amp;C&amp;16Aperturen - Aufbauplan </oddHead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simonf</dc:creator>
  <cp:keywords/>
  <dc:description/>
  <cp:lastModifiedBy>Knitsch</cp:lastModifiedBy>
  <cp:lastPrinted>2004-10-07T06:02:00Z</cp:lastPrinted>
  <dcterms:created xsi:type="dcterms:W3CDTF">2003-07-09T12:58:06Z</dcterms:created>
  <dcterms:modified xsi:type="dcterms:W3CDTF">2005-01-31T10:07:50Z</dcterms:modified>
  <cp:category/>
  <cp:version/>
  <cp:contentType/>
  <cp:contentStatus/>
</cp:coreProperties>
</file>