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<sst xmlns="http://schemas.openxmlformats.org/spreadsheetml/2006/main" count="203" uniqueCount="98">
  <si>
    <t xml:space="preserve"> Thu 02/12/2004       10:52:05</t>
  </si>
  <si>
    <t>LISSNER</t>
  </si>
  <si>
    <t>HCMQAP419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</si>
  <si>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</si>
  <si>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</si>
  <si>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</si>
  <si>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</si>
  <si>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</si>
  <si>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</si>
  <si>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</si>
  <si>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</si>
  <si>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</si>
  <si>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</si>
  <si>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</si>
  <si>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</si>
  <si>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</si>
  <si>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b3!</t>
  </si>
  <si>
    <t>b4</t>
  </si>
  <si>
    <t>b5!</t>
  </si>
  <si>
    <t>b6*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</si>
  <si>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</si>
  <si>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</si>
  <si>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</si>
  <si>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</si>
  <si>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</si>
  <si>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</si>
  <si>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</si>
  <si>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</si>
  <si>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</si>
  <si>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</si>
  <si>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</si>
  <si>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</si>
  <si>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</si>
  <si>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</si>
  <si>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</si>
  <si>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</si>
  <si>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</si>
  <si>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</si>
  <si>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</si>
  <si>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</si>
  <si>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</si>
  <si>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</si>
  <si>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</si>
  <si>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</si>
  <si>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</si>
  <si>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</si>
  <si>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</si>
  <si>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</si>
  <si>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</si>
  <si>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</si>
  <si>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</si>
  <si>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</si>
  <si>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INT.TF (T/kA)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</si>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</sst>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72" fontId="3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6875285"/>
        <c:axId val="63442110"/>
      </c:lineChart>
      <c:catAx>
        <c:axId val="368752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42110"/>
        <c:crosses val="autoZero"/>
        <c:auto val="1"/>
        <c:lblOffset val="100"/>
        <c:noMultiLvlLbl val="0"/>
      </c:catAx>
      <c:valAx>
        <c:axId val="63442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7528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-0.002258</v>
      </c>
      <c r="C4" s="12">
        <v>-0.003756</v>
      </c>
      <c r="D4" s="12">
        <v>-0.003754</v>
      </c>
      <c r="E4" s="12">
        <v>-0.003754</v>
      </c>
      <c r="F4" s="24">
        <v>-0.002085</v>
      </c>
      <c r="G4" s="34">
        <v>-0.011704</v>
      </c>
    </row>
    <row r="5" spans="1:7" ht="12.75" thickBot="1">
      <c r="A5" s="44" t="s">
        <v>13</v>
      </c>
      <c r="B5" s="45">
        <v>3.514273</v>
      </c>
      <c r="C5" s="46">
        <v>1.81632</v>
      </c>
      <c r="D5" s="46">
        <v>0.020123</v>
      </c>
      <c r="E5" s="46">
        <v>-1.672906</v>
      </c>
      <c r="F5" s="47">
        <v>-3.973083</v>
      </c>
      <c r="G5" s="48">
        <v>6.525977</v>
      </c>
    </row>
    <row r="6" spans="1:7" ht="12.75" thickTop="1">
      <c r="A6" s="6" t="s">
        <v>14</v>
      </c>
      <c r="B6" s="39">
        <v>-92.69184</v>
      </c>
      <c r="C6" s="40">
        <v>134.4242</v>
      </c>
      <c r="D6" s="40">
        <v>40.06212</v>
      </c>
      <c r="E6" s="40">
        <v>-75.84632</v>
      </c>
      <c r="F6" s="41">
        <v>-77.33264</v>
      </c>
      <c r="G6" s="42">
        <v>-0.00601075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49">
        <v>2.445954</v>
      </c>
      <c r="C8" s="50">
        <v>0.9645177</v>
      </c>
      <c r="D8" s="50">
        <v>2.936057</v>
      </c>
      <c r="E8" s="50">
        <v>6.518311</v>
      </c>
      <c r="F8" s="51">
        <v>2.308849</v>
      </c>
      <c r="G8" s="35">
        <v>3.168642</v>
      </c>
    </row>
    <row r="9" spans="1:7" ht="12">
      <c r="A9" s="20" t="s">
        <v>17</v>
      </c>
      <c r="B9" s="29">
        <v>0.02883433</v>
      </c>
      <c r="C9" s="13">
        <v>-0.2979536</v>
      </c>
      <c r="D9" s="13">
        <v>0.1462414</v>
      </c>
      <c r="E9" s="13">
        <v>-0.5310514</v>
      </c>
      <c r="F9" s="25">
        <v>-2.028332</v>
      </c>
      <c r="G9" s="35">
        <v>-0.4310665</v>
      </c>
    </row>
    <row r="10" spans="1:7" ht="12">
      <c r="A10" s="20" t="s">
        <v>18</v>
      </c>
      <c r="B10" s="49">
        <v>-0.6406529</v>
      </c>
      <c r="C10" s="50">
        <v>0.1372892</v>
      </c>
      <c r="D10" s="50">
        <v>-0.6356685</v>
      </c>
      <c r="E10" s="50">
        <v>-2.405725</v>
      </c>
      <c r="F10" s="51">
        <v>-2.404609</v>
      </c>
      <c r="G10" s="35">
        <v>-1.11254</v>
      </c>
    </row>
    <row r="11" spans="1:7" ht="12">
      <c r="A11" s="21" t="s">
        <v>19</v>
      </c>
      <c r="B11" s="31">
        <v>4.82193</v>
      </c>
      <c r="C11" s="15">
        <v>3.093251</v>
      </c>
      <c r="D11" s="15">
        <v>3.042024</v>
      </c>
      <c r="E11" s="15">
        <v>3.098855</v>
      </c>
      <c r="F11" s="27">
        <v>15.29149</v>
      </c>
      <c r="G11" s="52">
        <v>4.962138</v>
      </c>
    </row>
    <row r="12" spans="1:7" ht="12">
      <c r="A12" s="20" t="s">
        <v>20</v>
      </c>
      <c r="B12" s="29">
        <v>-0.1321578</v>
      </c>
      <c r="C12" s="13">
        <v>-0.2343109</v>
      </c>
      <c r="D12" s="13">
        <v>0.2170835</v>
      </c>
      <c r="E12" s="13">
        <v>0.1607327</v>
      </c>
      <c r="F12" s="25">
        <v>0.3091723</v>
      </c>
      <c r="G12" s="35">
        <v>0.05668591</v>
      </c>
    </row>
    <row r="13" spans="1:7" ht="12">
      <c r="A13" s="20" t="s">
        <v>21</v>
      </c>
      <c r="B13" s="29">
        <v>-0.1959083</v>
      </c>
      <c r="C13" s="13">
        <v>-0.1893512</v>
      </c>
      <c r="D13" s="13">
        <v>0.07172684</v>
      </c>
      <c r="E13" s="13">
        <v>0.005041444</v>
      </c>
      <c r="F13" s="25">
        <v>-0.3378917</v>
      </c>
      <c r="G13" s="35">
        <v>-0.1005448</v>
      </c>
    </row>
    <row r="14" spans="1:7" ht="12">
      <c r="A14" s="20" t="s">
        <v>22</v>
      </c>
      <c r="B14" s="29">
        <v>-0.009350753</v>
      </c>
      <c r="C14" s="13">
        <v>-0.06237331</v>
      </c>
      <c r="D14" s="13">
        <v>-0.007205209</v>
      </c>
      <c r="E14" s="13">
        <v>-0.1298294</v>
      </c>
      <c r="F14" s="25">
        <v>-0.04451548</v>
      </c>
      <c r="G14" s="35">
        <v>-0.05527045</v>
      </c>
    </row>
    <row r="15" spans="1:7" ht="12">
      <c r="A15" s="21" t="s">
        <v>23</v>
      </c>
      <c r="B15" s="31">
        <v>-0.2891677</v>
      </c>
      <c r="C15" s="15">
        <v>-0.1597862</v>
      </c>
      <c r="D15" s="15">
        <v>-0.1406019</v>
      </c>
      <c r="E15" s="15">
        <v>-0.1175357</v>
      </c>
      <c r="F15" s="27">
        <v>-0.3463033</v>
      </c>
      <c r="G15" s="37">
        <v>-0.1886349</v>
      </c>
    </row>
    <row r="16" spans="1:7" ht="12">
      <c r="A16" s="20" t="s">
        <v>24</v>
      </c>
      <c r="B16" s="29">
        <v>-0.03839532</v>
      </c>
      <c r="C16" s="13">
        <v>-0.01955297</v>
      </c>
      <c r="D16" s="13">
        <v>-0.03443844</v>
      </c>
      <c r="E16" s="13">
        <v>-0.03887639</v>
      </c>
      <c r="F16" s="25">
        <v>0.0009818506</v>
      </c>
      <c r="G16" s="35">
        <v>-0.02776517</v>
      </c>
    </row>
    <row r="17" spans="1:7" ht="12">
      <c r="A17" s="20" t="s">
        <v>25</v>
      </c>
      <c r="B17" s="29">
        <v>-0.04542384</v>
      </c>
      <c r="C17" s="13">
        <v>-0.04271321</v>
      </c>
      <c r="D17" s="13">
        <v>-0.04144959</v>
      </c>
      <c r="E17" s="13">
        <v>-0.027918</v>
      </c>
      <c r="F17" s="25">
        <v>-0.009565129</v>
      </c>
      <c r="G17" s="35">
        <v>-0.03480153</v>
      </c>
    </row>
    <row r="18" spans="1:7" ht="12">
      <c r="A18" s="20" t="s">
        <v>26</v>
      </c>
      <c r="B18" s="29">
        <v>0.04258457</v>
      </c>
      <c r="C18" s="13">
        <v>-0.01775033</v>
      </c>
      <c r="D18" s="13">
        <v>0.02391406</v>
      </c>
      <c r="E18" s="13">
        <v>0.05918889</v>
      </c>
      <c r="F18" s="25">
        <v>0.01515723</v>
      </c>
      <c r="G18" s="35">
        <v>0.0239295</v>
      </c>
    </row>
    <row r="19" spans="1:7" ht="12">
      <c r="A19" s="21" t="s">
        <v>27</v>
      </c>
      <c r="B19" s="31">
        <v>-0.2203751</v>
      </c>
      <c r="C19" s="15">
        <v>-0.2020632</v>
      </c>
      <c r="D19" s="15">
        <v>-0.1971371</v>
      </c>
      <c r="E19" s="15">
        <v>-0.2016137</v>
      </c>
      <c r="F19" s="27">
        <v>-0.1511734</v>
      </c>
      <c r="G19" s="37">
        <v>-0.1966234</v>
      </c>
    </row>
    <row r="20" spans="1:7" ht="12.75" thickBot="1">
      <c r="A20" s="44" t="s">
        <v>28</v>
      </c>
      <c r="B20" s="45">
        <v>-0.005545183</v>
      </c>
      <c r="C20" s="46">
        <v>-0.003697929</v>
      </c>
      <c r="D20" s="46">
        <v>0.001971537</v>
      </c>
      <c r="E20" s="46">
        <v>-0.002747044</v>
      </c>
      <c r="F20" s="47">
        <v>-0.001371095</v>
      </c>
      <c r="G20" s="48">
        <v>-0.002062287</v>
      </c>
    </row>
    <row r="21" spans="1:7" ht="12.75" thickTop="1">
      <c r="A21" s="6" t="s">
        <v>29</v>
      </c>
      <c r="B21" s="39">
        <v>-28.76987</v>
      </c>
      <c r="C21" s="40">
        <v>75.3314</v>
      </c>
      <c r="D21" s="40">
        <v>32.98252</v>
      </c>
      <c r="E21" s="40">
        <v>-21.50754</v>
      </c>
      <c r="F21" s="41">
        <v>-125.0088</v>
      </c>
      <c r="G21" s="43">
        <v>0.02244462</v>
      </c>
    </row>
    <row r="22" spans="1:7" ht="12">
      <c r="A22" s="20" t="s">
        <v>30</v>
      </c>
      <c r="B22" s="29">
        <v>70.28662</v>
      </c>
      <c r="C22" s="13">
        <v>36.32656</v>
      </c>
      <c r="D22" s="13">
        <v>0.4024574</v>
      </c>
      <c r="E22" s="13">
        <v>-33.45824</v>
      </c>
      <c r="F22" s="25">
        <v>-79.46333</v>
      </c>
      <c r="G22" s="36">
        <v>0</v>
      </c>
    </row>
    <row r="23" spans="1:7" ht="12">
      <c r="A23" s="20" t="s">
        <v>31</v>
      </c>
      <c r="B23" s="29">
        <v>-2.591042</v>
      </c>
      <c r="C23" s="13">
        <v>0.5846188</v>
      </c>
      <c r="D23" s="13">
        <v>-2.210397</v>
      </c>
      <c r="E23" s="13">
        <v>-0.9196507</v>
      </c>
      <c r="F23" s="25">
        <v>4.099359</v>
      </c>
      <c r="G23" s="35">
        <v>-0.439585</v>
      </c>
    </row>
    <row r="24" spans="1:7" ht="12">
      <c r="A24" s="20" t="s">
        <v>32</v>
      </c>
      <c r="B24" s="29">
        <v>-3.073455</v>
      </c>
      <c r="C24" s="13">
        <v>-2.580696</v>
      </c>
      <c r="D24" s="13">
        <v>3.1855</v>
      </c>
      <c r="E24" s="13">
        <v>2.130105</v>
      </c>
      <c r="F24" s="25">
        <v>0.3044452</v>
      </c>
      <c r="G24" s="35">
        <v>0.2535961</v>
      </c>
    </row>
    <row r="25" spans="1:7" ht="12">
      <c r="A25" s="20" t="s">
        <v>33</v>
      </c>
      <c r="B25" s="29">
        <v>0.3271149</v>
      </c>
      <c r="C25" s="13">
        <v>0.8621549</v>
      </c>
      <c r="D25" s="13">
        <v>-0.6958646</v>
      </c>
      <c r="E25" s="13">
        <v>0.1141495</v>
      </c>
      <c r="F25" s="25">
        <v>-2.682228</v>
      </c>
      <c r="G25" s="35">
        <v>-0.2433698</v>
      </c>
    </row>
    <row r="26" spans="1:7" ht="12">
      <c r="A26" s="21" t="s">
        <v>34</v>
      </c>
      <c r="B26" s="31">
        <v>0.3672555</v>
      </c>
      <c r="C26" s="15">
        <v>0.5891678</v>
      </c>
      <c r="D26" s="15">
        <v>0.4359158</v>
      </c>
      <c r="E26" s="15">
        <v>0.2170272</v>
      </c>
      <c r="F26" s="27">
        <v>0.9197207</v>
      </c>
      <c r="G26" s="37">
        <v>0.4743295</v>
      </c>
    </row>
    <row r="27" spans="1:7" ht="12">
      <c r="A27" s="20" t="s">
        <v>35</v>
      </c>
      <c r="B27" s="29">
        <v>0.01889794</v>
      </c>
      <c r="C27" s="13">
        <v>-0.1679236</v>
      </c>
      <c r="D27" s="13">
        <v>0.2629349</v>
      </c>
      <c r="E27" s="13">
        <v>-0.01337724</v>
      </c>
      <c r="F27" s="25">
        <v>0.2459136</v>
      </c>
      <c r="G27" s="35">
        <v>0.0551975</v>
      </c>
    </row>
    <row r="28" spans="1:7" ht="12">
      <c r="A28" s="20" t="s">
        <v>36</v>
      </c>
      <c r="B28" s="29">
        <v>-0.3060653</v>
      </c>
      <c r="C28" s="13">
        <v>-0.1452524</v>
      </c>
      <c r="D28" s="13">
        <v>0.70377</v>
      </c>
      <c r="E28" s="13">
        <v>0.7310037</v>
      </c>
      <c r="F28" s="25">
        <v>0.3598775</v>
      </c>
      <c r="G28" s="35">
        <v>0.3139753</v>
      </c>
    </row>
    <row r="29" spans="1:7" ht="12">
      <c r="A29" s="20" t="s">
        <v>37</v>
      </c>
      <c r="B29" s="29">
        <v>0.03295872</v>
      </c>
      <c r="C29" s="13">
        <v>0.01696672</v>
      </c>
      <c r="D29" s="13">
        <v>0.001780303</v>
      </c>
      <c r="E29" s="13">
        <v>0.01271419</v>
      </c>
      <c r="F29" s="25">
        <v>0.05188817</v>
      </c>
      <c r="G29" s="35">
        <v>0.01927903</v>
      </c>
    </row>
    <row r="30" spans="1:7" ht="12">
      <c r="A30" s="21" t="s">
        <v>38</v>
      </c>
      <c r="B30" s="31">
        <v>0.04658328</v>
      </c>
      <c r="C30" s="15">
        <v>0.01633251</v>
      </c>
      <c r="D30" s="15">
        <v>0.09631969</v>
      </c>
      <c r="E30" s="15">
        <v>0.006508107</v>
      </c>
      <c r="F30" s="27">
        <v>0.2797613</v>
      </c>
      <c r="G30" s="37">
        <v>0.07281137</v>
      </c>
    </row>
    <row r="31" spans="1:7" ht="12">
      <c r="A31" s="20" t="s">
        <v>39</v>
      </c>
      <c r="B31" s="29">
        <v>-0.009047691</v>
      </c>
      <c r="C31" s="13">
        <v>-0.05219529</v>
      </c>
      <c r="D31" s="13">
        <v>0.04082148</v>
      </c>
      <c r="E31" s="13">
        <v>-0.02121393</v>
      </c>
      <c r="F31" s="25">
        <v>0.04043972</v>
      </c>
      <c r="G31" s="35">
        <v>-0.00374564</v>
      </c>
    </row>
    <row r="32" spans="1:7" ht="12">
      <c r="A32" s="20" t="s">
        <v>40</v>
      </c>
      <c r="B32" s="29">
        <v>-0.02738489</v>
      </c>
      <c r="C32" s="13">
        <v>0.01414371</v>
      </c>
      <c r="D32" s="13">
        <v>0.09742631</v>
      </c>
      <c r="E32" s="13">
        <v>0.1087202</v>
      </c>
      <c r="F32" s="25">
        <v>0.08001831</v>
      </c>
      <c r="G32" s="35">
        <v>0.05972511</v>
      </c>
    </row>
    <row r="33" spans="1:7" ht="12">
      <c r="A33" s="20" t="s">
        <v>41</v>
      </c>
      <c r="B33" s="29">
        <v>0.1329204</v>
      </c>
      <c r="C33" s="13">
        <v>0.08961096</v>
      </c>
      <c r="D33" s="13">
        <v>0.1166918</v>
      </c>
      <c r="E33" s="13">
        <v>0.1040718</v>
      </c>
      <c r="F33" s="25">
        <v>0.1071864</v>
      </c>
      <c r="G33" s="35">
        <v>0.1082123</v>
      </c>
    </row>
    <row r="34" spans="1:7" ht="12">
      <c r="A34" s="21" t="s">
        <v>42</v>
      </c>
      <c r="B34" s="31">
        <v>-0.02007892</v>
      </c>
      <c r="C34" s="15">
        <v>-0.01390281</v>
      </c>
      <c r="D34" s="15">
        <v>-0.0006949007</v>
      </c>
      <c r="E34" s="15">
        <v>-0.001345938</v>
      </c>
      <c r="F34" s="27">
        <v>-0.02932157</v>
      </c>
      <c r="G34" s="37">
        <v>-0.01061175</v>
      </c>
    </row>
    <row r="35" spans="1:7" ht="12.75" thickBot="1">
      <c r="A35" s="22" t="s">
        <v>43</v>
      </c>
      <c r="B35" s="32">
        <v>-0.0009092389</v>
      </c>
      <c r="C35" s="16">
        <v>0.002328847</v>
      </c>
      <c r="D35" s="16">
        <v>-0.001877891</v>
      </c>
      <c r="E35" s="16">
        <v>-0.002667575</v>
      </c>
      <c r="F35" s="28">
        <v>-0.00416786</v>
      </c>
      <c r="G35" s="38">
        <v>-0.001220834</v>
      </c>
    </row>
    <row r="36" spans="1:7" ht="12">
      <c r="A36" s="4" t="s">
        <v>44</v>
      </c>
      <c r="B36" s="3">
        <v>21.26465</v>
      </c>
      <c r="C36" s="3">
        <v>21.2616</v>
      </c>
      <c r="D36" s="3">
        <v>21.27075</v>
      </c>
      <c r="E36" s="3">
        <v>21.27075</v>
      </c>
      <c r="F36" s="3">
        <v>21.27991</v>
      </c>
      <c r="G36" s="3"/>
    </row>
    <row r="37" spans="1:6" ht="12">
      <c r="A37" s="4" t="s">
        <v>45</v>
      </c>
      <c r="B37" s="2">
        <v>0.2639771</v>
      </c>
      <c r="C37" s="2">
        <v>0.231425</v>
      </c>
      <c r="D37" s="2">
        <v>0.2187093</v>
      </c>
      <c r="E37" s="2">
        <v>0.2085368</v>
      </c>
      <c r="F37" s="2">
        <v>0.2034505</v>
      </c>
    </row>
    <row r="38" spans="1:7" ht="12">
      <c r="A38" s="4" t="s">
        <v>53</v>
      </c>
      <c r="B38" s="2">
        <v>0.0001579121</v>
      </c>
      <c r="C38" s="2">
        <v>-0.0002289833</v>
      </c>
      <c r="D38" s="2">
        <v>-6.810785E-05</v>
      </c>
      <c r="E38" s="2">
        <v>0.000128815</v>
      </c>
      <c r="F38" s="2">
        <v>0.0001297686</v>
      </c>
      <c r="G38" s="2">
        <v>0.000280587</v>
      </c>
    </row>
    <row r="39" spans="1:7" ht="12.75" thickBot="1">
      <c r="A39" s="4" t="s">
        <v>54</v>
      </c>
      <c r="B39" s="2">
        <v>4.779887E-05</v>
      </c>
      <c r="C39" s="2">
        <v>-0.0001272316</v>
      </c>
      <c r="D39" s="2">
        <v>-5.606755E-05</v>
      </c>
      <c r="E39" s="2">
        <v>3.699382E-05</v>
      </c>
      <c r="F39" s="2">
        <v>0.0002135462</v>
      </c>
      <c r="G39" s="2">
        <v>0.001087284</v>
      </c>
    </row>
    <row r="40" spans="2:7" ht="12.75" thickBot="1">
      <c r="B40" s="7" t="s">
        <v>46</v>
      </c>
      <c r="C40" s="18">
        <v>-0.003755</v>
      </c>
      <c r="D40" s="17" t="s">
        <v>47</v>
      </c>
      <c r="E40" s="18">
        <v>3.117224</v>
      </c>
      <c r="F40" s="17" t="s">
        <v>52</v>
      </c>
      <c r="G40" s="8">
        <v>55.05186708183993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12.505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0.003756</v>
      </c>
      <c r="D4">
        <v>0.003754</v>
      </c>
      <c r="E4">
        <v>0.003754</v>
      </c>
      <c r="F4">
        <v>0.002085</v>
      </c>
      <c r="G4">
        <v>0.011704</v>
      </c>
    </row>
    <row r="5" spans="1:7" ht="12.75">
      <c r="A5" t="s">
        <v>13</v>
      </c>
      <c r="B5">
        <v>3.514273</v>
      </c>
      <c r="C5">
        <v>1.81632</v>
      </c>
      <c r="D5">
        <v>0.020123</v>
      </c>
      <c r="E5">
        <v>-1.672906</v>
      </c>
      <c r="F5">
        <v>-3.973083</v>
      </c>
      <c r="G5">
        <v>6.525977</v>
      </c>
    </row>
    <row r="6" spans="1:7" ht="12.75">
      <c r="A6" t="s">
        <v>14</v>
      </c>
      <c r="B6" s="53">
        <v>-92.69184</v>
      </c>
      <c r="C6" s="53">
        <v>134.4242</v>
      </c>
      <c r="D6" s="53">
        <v>40.06212</v>
      </c>
      <c r="E6" s="53">
        <v>-75.84632</v>
      </c>
      <c r="F6" s="53">
        <v>-77.33264</v>
      </c>
      <c r="G6" s="53">
        <v>-0.00601075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2.445954</v>
      </c>
      <c r="C8" s="53">
        <v>0.9645177</v>
      </c>
      <c r="D8" s="53">
        <v>2.936057</v>
      </c>
      <c r="E8" s="53">
        <v>6.518311</v>
      </c>
      <c r="F8" s="53">
        <v>2.308849</v>
      </c>
      <c r="G8" s="53">
        <v>3.168642</v>
      </c>
    </row>
    <row r="9" spans="1:7" ht="12.75">
      <c r="A9" t="s">
        <v>17</v>
      </c>
      <c r="B9" s="53">
        <v>0.02883433</v>
      </c>
      <c r="C9" s="53">
        <v>-0.2979536</v>
      </c>
      <c r="D9" s="53">
        <v>0.1462414</v>
      </c>
      <c r="E9" s="53">
        <v>-0.5310514</v>
      </c>
      <c r="F9" s="53">
        <v>-2.028332</v>
      </c>
      <c r="G9" s="53">
        <v>-0.4310665</v>
      </c>
    </row>
    <row r="10" spans="1:7" ht="12.75">
      <c r="A10" t="s">
        <v>18</v>
      </c>
      <c r="B10" s="53">
        <v>-0.6406529</v>
      </c>
      <c r="C10" s="53">
        <v>0.1372892</v>
      </c>
      <c r="D10" s="53">
        <v>-0.6356685</v>
      </c>
      <c r="E10" s="53">
        <v>-2.405725</v>
      </c>
      <c r="F10" s="53">
        <v>-2.404609</v>
      </c>
      <c r="G10" s="53">
        <v>-1.11254</v>
      </c>
    </row>
    <row r="11" spans="1:7" ht="12.75">
      <c r="A11" t="s">
        <v>19</v>
      </c>
      <c r="B11" s="53">
        <v>4.82193</v>
      </c>
      <c r="C11" s="53">
        <v>3.093251</v>
      </c>
      <c r="D11" s="53">
        <v>3.042024</v>
      </c>
      <c r="E11" s="53">
        <v>3.098855</v>
      </c>
      <c r="F11" s="53">
        <v>15.29149</v>
      </c>
      <c r="G11" s="53">
        <v>4.962138</v>
      </c>
    </row>
    <row r="12" spans="1:7" ht="12.75">
      <c r="A12" t="s">
        <v>20</v>
      </c>
      <c r="B12" s="53">
        <v>-0.1321578</v>
      </c>
      <c r="C12" s="53">
        <v>-0.2343109</v>
      </c>
      <c r="D12" s="53">
        <v>0.2170835</v>
      </c>
      <c r="E12" s="53">
        <v>0.1607327</v>
      </c>
      <c r="F12" s="53">
        <v>0.3091723</v>
      </c>
      <c r="G12" s="53">
        <v>0.05668591</v>
      </c>
    </row>
    <row r="13" spans="1:7" ht="12.75">
      <c r="A13" t="s">
        <v>21</v>
      </c>
      <c r="B13" s="53">
        <v>-0.1959083</v>
      </c>
      <c r="C13" s="53">
        <v>-0.1893512</v>
      </c>
      <c r="D13" s="53">
        <v>0.07172684</v>
      </c>
      <c r="E13" s="53">
        <v>0.005041444</v>
      </c>
      <c r="F13" s="53">
        <v>-0.3378917</v>
      </c>
      <c r="G13" s="53">
        <v>-0.1005448</v>
      </c>
    </row>
    <row r="14" spans="1:7" ht="12.75">
      <c r="A14" t="s">
        <v>22</v>
      </c>
      <c r="B14" s="53">
        <v>-0.009350753</v>
      </c>
      <c r="C14" s="53">
        <v>-0.06237331</v>
      </c>
      <c r="D14" s="53">
        <v>-0.007205209</v>
      </c>
      <c r="E14" s="53">
        <v>-0.1298294</v>
      </c>
      <c r="F14" s="53">
        <v>-0.04451548</v>
      </c>
      <c r="G14" s="53">
        <v>-0.05527045</v>
      </c>
    </row>
    <row r="15" spans="1:7" ht="12.75">
      <c r="A15" t="s">
        <v>23</v>
      </c>
      <c r="B15" s="53">
        <v>-0.2891677</v>
      </c>
      <c r="C15" s="53">
        <v>-0.1597862</v>
      </c>
      <c r="D15" s="53">
        <v>-0.1406019</v>
      </c>
      <c r="E15" s="53">
        <v>-0.1175357</v>
      </c>
      <c r="F15" s="53">
        <v>-0.3463033</v>
      </c>
      <c r="G15" s="53">
        <v>-0.1886349</v>
      </c>
    </row>
    <row r="16" spans="1:7" ht="12.75">
      <c r="A16" t="s">
        <v>24</v>
      </c>
      <c r="B16" s="53">
        <v>-0.03839532</v>
      </c>
      <c r="C16" s="53">
        <v>-0.01955297</v>
      </c>
      <c r="D16" s="53">
        <v>-0.03443844</v>
      </c>
      <c r="E16" s="53">
        <v>-0.03887639</v>
      </c>
      <c r="F16" s="53">
        <v>0.0009818506</v>
      </c>
      <c r="G16" s="53">
        <v>-0.02776517</v>
      </c>
    </row>
    <row r="17" spans="1:7" ht="12.75">
      <c r="A17" t="s">
        <v>25</v>
      </c>
      <c r="B17" s="53">
        <v>-0.04542384</v>
      </c>
      <c r="C17" s="53">
        <v>-0.04271321</v>
      </c>
      <c r="D17" s="53">
        <v>-0.04144959</v>
      </c>
      <c r="E17" s="53">
        <v>-0.027918</v>
      </c>
      <c r="F17" s="53">
        <v>-0.009565129</v>
      </c>
      <c r="G17" s="53">
        <v>-0.03480153</v>
      </c>
    </row>
    <row r="18" spans="1:7" ht="12.75">
      <c r="A18" t="s">
        <v>26</v>
      </c>
      <c r="B18" s="53">
        <v>0.04258457</v>
      </c>
      <c r="C18" s="53">
        <v>-0.01775033</v>
      </c>
      <c r="D18" s="53">
        <v>0.02391406</v>
      </c>
      <c r="E18" s="53">
        <v>0.05918889</v>
      </c>
      <c r="F18" s="53">
        <v>0.01515723</v>
      </c>
      <c r="G18" s="53">
        <v>0.0239295</v>
      </c>
    </row>
    <row r="19" spans="1:7" ht="12.75">
      <c r="A19" t="s">
        <v>27</v>
      </c>
      <c r="B19" s="53">
        <v>-0.2203751</v>
      </c>
      <c r="C19" s="53">
        <v>-0.2020632</v>
      </c>
      <c r="D19" s="53">
        <v>-0.1971371</v>
      </c>
      <c r="E19" s="53">
        <v>-0.2016137</v>
      </c>
      <c r="F19" s="53">
        <v>-0.1511734</v>
      </c>
      <c r="G19" s="53">
        <v>-0.1966234</v>
      </c>
    </row>
    <row r="20" spans="1:7" ht="12.75">
      <c r="A20" t="s">
        <v>28</v>
      </c>
      <c r="B20" s="53">
        <v>-0.005545183</v>
      </c>
      <c r="C20" s="53">
        <v>-0.003697929</v>
      </c>
      <c r="D20" s="53">
        <v>0.001971537</v>
      </c>
      <c r="E20" s="53">
        <v>-0.002747044</v>
      </c>
      <c r="F20" s="53">
        <v>-0.001371095</v>
      </c>
      <c r="G20" s="53">
        <v>-0.002062287</v>
      </c>
    </row>
    <row r="21" spans="1:7" ht="12.75">
      <c r="A21" t="s">
        <v>29</v>
      </c>
      <c r="B21" s="53">
        <v>-28.76987</v>
      </c>
      <c r="C21" s="53">
        <v>75.3314</v>
      </c>
      <c r="D21" s="53">
        <v>32.98252</v>
      </c>
      <c r="E21" s="53">
        <v>-21.50754</v>
      </c>
      <c r="F21" s="53">
        <v>-125.0088</v>
      </c>
      <c r="G21" s="53">
        <v>0.02244462</v>
      </c>
    </row>
    <row r="22" spans="1:7" ht="12.75">
      <c r="A22" t="s">
        <v>30</v>
      </c>
      <c r="B22" s="53">
        <v>70.28662</v>
      </c>
      <c r="C22" s="53">
        <v>36.32656</v>
      </c>
      <c r="D22" s="53">
        <v>0.4024574</v>
      </c>
      <c r="E22" s="53">
        <v>-33.45824</v>
      </c>
      <c r="F22" s="53">
        <v>-79.46333</v>
      </c>
      <c r="G22" s="53">
        <v>0</v>
      </c>
    </row>
    <row r="23" spans="1:7" ht="12.75">
      <c r="A23" t="s">
        <v>31</v>
      </c>
      <c r="B23" s="53">
        <v>-2.591042</v>
      </c>
      <c r="C23" s="53">
        <v>0.5846188</v>
      </c>
      <c r="D23" s="53">
        <v>-2.210397</v>
      </c>
      <c r="E23" s="53">
        <v>-0.9196507</v>
      </c>
      <c r="F23" s="53">
        <v>4.099359</v>
      </c>
      <c r="G23" s="53">
        <v>-0.439585</v>
      </c>
    </row>
    <row r="24" spans="1:7" ht="12.75">
      <c r="A24" t="s">
        <v>32</v>
      </c>
      <c r="B24" s="53">
        <v>-3.073455</v>
      </c>
      <c r="C24" s="53">
        <v>-2.580696</v>
      </c>
      <c r="D24" s="53">
        <v>3.1855</v>
      </c>
      <c r="E24" s="53">
        <v>2.130105</v>
      </c>
      <c r="F24" s="53">
        <v>0.3044452</v>
      </c>
      <c r="G24" s="53">
        <v>0.2535961</v>
      </c>
    </row>
    <row r="25" spans="1:7" ht="12.75">
      <c r="A25" t="s">
        <v>33</v>
      </c>
      <c r="B25" s="53">
        <v>0.3271149</v>
      </c>
      <c r="C25" s="53">
        <v>0.8621549</v>
      </c>
      <c r="D25" s="53">
        <v>-0.6958646</v>
      </c>
      <c r="E25" s="53">
        <v>0.1141495</v>
      </c>
      <c r="F25" s="53">
        <v>-2.682228</v>
      </c>
      <c r="G25" s="53">
        <v>-0.2433698</v>
      </c>
    </row>
    <row r="26" spans="1:7" ht="12.75">
      <c r="A26" t="s">
        <v>34</v>
      </c>
      <c r="B26" s="53">
        <v>0.3672555</v>
      </c>
      <c r="C26" s="53">
        <v>0.5891678</v>
      </c>
      <c r="D26" s="53">
        <v>0.4359158</v>
      </c>
      <c r="E26" s="53">
        <v>0.2170272</v>
      </c>
      <c r="F26" s="53">
        <v>0.9197207</v>
      </c>
      <c r="G26" s="53">
        <v>0.4743295</v>
      </c>
    </row>
    <row r="27" spans="1:7" ht="12.75">
      <c r="A27" t="s">
        <v>35</v>
      </c>
      <c r="B27" s="53">
        <v>0.01889794</v>
      </c>
      <c r="C27" s="53">
        <v>-0.1679236</v>
      </c>
      <c r="D27" s="53">
        <v>0.2629349</v>
      </c>
      <c r="E27" s="53">
        <v>-0.01337724</v>
      </c>
      <c r="F27" s="53">
        <v>0.2459136</v>
      </c>
      <c r="G27" s="53">
        <v>0.0551975</v>
      </c>
    </row>
    <row r="28" spans="1:7" ht="12.75">
      <c r="A28" t="s">
        <v>36</v>
      </c>
      <c r="B28" s="53">
        <v>-0.3060653</v>
      </c>
      <c r="C28" s="53">
        <v>-0.1452524</v>
      </c>
      <c r="D28" s="53">
        <v>0.70377</v>
      </c>
      <c r="E28" s="53">
        <v>0.7310037</v>
      </c>
      <c r="F28" s="53">
        <v>0.3598775</v>
      </c>
      <c r="G28" s="53">
        <v>0.3139753</v>
      </c>
    </row>
    <row r="29" spans="1:7" ht="12.75">
      <c r="A29" t="s">
        <v>37</v>
      </c>
      <c r="B29" s="53">
        <v>0.03295872</v>
      </c>
      <c r="C29" s="53">
        <v>0.01696672</v>
      </c>
      <c r="D29" s="53">
        <v>0.001780303</v>
      </c>
      <c r="E29" s="53">
        <v>0.01271419</v>
      </c>
      <c r="F29" s="53">
        <v>0.05188817</v>
      </c>
      <c r="G29" s="53">
        <v>0.01927903</v>
      </c>
    </row>
    <row r="30" spans="1:7" ht="12.75">
      <c r="A30" t="s">
        <v>38</v>
      </c>
      <c r="B30" s="53">
        <v>0.04658328</v>
      </c>
      <c r="C30" s="53">
        <v>0.01633251</v>
      </c>
      <c r="D30" s="53">
        <v>0.09631969</v>
      </c>
      <c r="E30" s="53">
        <v>0.006508107</v>
      </c>
      <c r="F30" s="53">
        <v>0.2797613</v>
      </c>
      <c r="G30" s="53">
        <v>0.07281137</v>
      </c>
    </row>
    <row r="31" spans="1:7" ht="12.75">
      <c r="A31" t="s">
        <v>39</v>
      </c>
      <c r="B31" s="53">
        <v>-0.009047691</v>
      </c>
      <c r="C31" s="53">
        <v>-0.05219529</v>
      </c>
      <c r="D31" s="53">
        <v>0.04082148</v>
      </c>
      <c r="E31" s="53">
        <v>-0.02121393</v>
      </c>
      <c r="F31" s="53">
        <v>0.04043972</v>
      </c>
      <c r="G31" s="53">
        <v>-0.00374564</v>
      </c>
    </row>
    <row r="32" spans="1:7" ht="12.75">
      <c r="A32" t="s">
        <v>40</v>
      </c>
      <c r="B32" s="53">
        <v>-0.02738489</v>
      </c>
      <c r="C32" s="53">
        <v>0.01414371</v>
      </c>
      <c r="D32" s="53">
        <v>0.09742631</v>
      </c>
      <c r="E32" s="53">
        <v>0.1087202</v>
      </c>
      <c r="F32" s="53">
        <v>0.08001831</v>
      </c>
      <c r="G32" s="53">
        <v>0.05972511</v>
      </c>
    </row>
    <row r="33" spans="1:7" ht="12.75">
      <c r="A33" t="s">
        <v>41</v>
      </c>
      <c r="B33" s="53">
        <v>0.1329204</v>
      </c>
      <c r="C33" s="53">
        <v>0.08961096</v>
      </c>
      <c r="D33" s="53">
        <v>0.1166918</v>
      </c>
      <c r="E33" s="53">
        <v>0.1040718</v>
      </c>
      <c r="F33" s="53">
        <v>0.1071864</v>
      </c>
      <c r="G33" s="53">
        <v>0.1082123</v>
      </c>
    </row>
    <row r="34" spans="1:7" ht="12.75">
      <c r="A34" t="s">
        <v>42</v>
      </c>
      <c r="B34" s="53">
        <v>-0.02007892</v>
      </c>
      <c r="C34" s="53">
        <v>-0.01390281</v>
      </c>
      <c r="D34" s="53">
        <v>-0.0006949007</v>
      </c>
      <c r="E34" s="53">
        <v>-0.001345938</v>
      </c>
      <c r="F34" s="53">
        <v>-0.02932157</v>
      </c>
      <c r="G34" s="53">
        <v>-0.01061175</v>
      </c>
    </row>
    <row r="35" spans="1:7" ht="12.75">
      <c r="A35" t="s">
        <v>43</v>
      </c>
      <c r="B35" s="53">
        <v>-0.0009092389</v>
      </c>
      <c r="C35" s="53">
        <v>0.002328847</v>
      </c>
      <c r="D35" s="53">
        <v>-0.001877891</v>
      </c>
      <c r="E35" s="53">
        <v>-0.002667575</v>
      </c>
      <c r="F35" s="53">
        <v>-0.00416786</v>
      </c>
      <c r="G35" s="53">
        <v>-0.001220834</v>
      </c>
    </row>
    <row r="36" spans="1:6" ht="12.75">
      <c r="A36" t="s">
        <v>44</v>
      </c>
      <c r="B36" s="53">
        <v>21.26465</v>
      </c>
      <c r="C36" s="53">
        <v>21.2616</v>
      </c>
      <c r="D36" s="53">
        <v>21.27075</v>
      </c>
      <c r="E36" s="53">
        <v>21.27075</v>
      </c>
      <c r="F36" s="53">
        <v>21.27991</v>
      </c>
    </row>
    <row r="37" spans="1:6" ht="12.75">
      <c r="A37" t="s">
        <v>45</v>
      </c>
      <c r="B37" s="53">
        <v>0.2639771</v>
      </c>
      <c r="C37" s="53">
        <v>0.231425</v>
      </c>
      <c r="D37" s="53">
        <v>0.2187093</v>
      </c>
      <c r="E37" s="53">
        <v>0.2085368</v>
      </c>
      <c r="F37" s="53">
        <v>0.2034505</v>
      </c>
    </row>
    <row r="38" spans="1:7" ht="12.75">
      <c r="A38" t="s">
        <v>55</v>
      </c>
      <c r="B38" s="53">
        <v>0.0001579121</v>
      </c>
      <c r="C38" s="53">
        <v>-0.0002289833</v>
      </c>
      <c r="D38" s="53">
        <v>-6.810785E-05</v>
      </c>
      <c r="E38" s="53">
        <v>0.000128815</v>
      </c>
      <c r="F38" s="53">
        <v>0.0001297686</v>
      </c>
      <c r="G38" s="53">
        <v>0.000280587</v>
      </c>
    </row>
    <row r="39" spans="1:7" ht="12.75">
      <c r="A39" t="s">
        <v>56</v>
      </c>
      <c r="B39" s="53">
        <v>4.779887E-05</v>
      </c>
      <c r="C39" s="53">
        <v>-0.0001272316</v>
      </c>
      <c r="D39" s="53">
        <v>-5.606755E-05</v>
      </c>
      <c r="E39" s="53">
        <v>3.699382E-05</v>
      </c>
      <c r="F39" s="53">
        <v>0.0002135462</v>
      </c>
      <c r="G39" s="53">
        <v>0.001087284</v>
      </c>
    </row>
    <row r="40" spans="2:5" ht="12.75">
      <c r="B40" t="s">
        <v>46</v>
      </c>
      <c r="C40">
        <v>-0.003755</v>
      </c>
      <c r="D40" t="s">
        <v>47</v>
      </c>
      <c r="E40">
        <v>3.117224</v>
      </c>
    </row>
    <row r="42" ht="12.75">
      <c r="A42" t="s">
        <v>57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12.505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0.00015791209008921437</v>
      </c>
      <c r="C50">
        <f>-0.017/(C7*C7+C22*C22)*(C21*C22+C6*C7)</f>
        <v>-0.00022898332849831594</v>
      </c>
      <c r="D50">
        <f>-0.017/(D7*D7+D22*D22)*(D21*D22+D6*D7)</f>
        <v>-6.810786047975596E-05</v>
      </c>
      <c r="E50">
        <f>-0.017/(E7*E7+E22*E22)*(E21*E22+E6*E7)</f>
        <v>0.0001288149692219293</v>
      </c>
      <c r="F50">
        <f>-0.017/(F7*F7+F22*F22)*(F21*F22+F6*F7)</f>
        <v>0.00012976857922618074</v>
      </c>
      <c r="G50">
        <f>(B50*B$4+C50*C$4+D50*D$4+E50*E$4+F50*F$4)/SUM(B$4:F$4)</f>
        <v>-3.225417129187486E-07</v>
      </c>
    </row>
    <row r="51" spans="1:7" ht="12.75">
      <c r="A51" t="s">
        <v>59</v>
      </c>
      <c r="B51">
        <f>-0.017/(B7*B7+B22*B22)*(B21*B7-B6*B22)</f>
        <v>4.7798868293049364E-05</v>
      </c>
      <c r="C51">
        <f>-0.017/(C7*C7+C22*C22)*(C21*C7-C6*C22)</f>
        <v>-0.00012723156233783063</v>
      </c>
      <c r="D51">
        <f>-0.017/(D7*D7+D22*D22)*(D21*D7-D6*D22)</f>
        <v>-5.606754294875519E-05</v>
      </c>
      <c r="E51">
        <f>-0.017/(E7*E7+E22*E22)*(E21*E7-E6*E22)</f>
        <v>3.699381021558199E-05</v>
      </c>
      <c r="F51">
        <f>-0.017/(F7*F7+F22*F22)*(F21*F7-F6*F22)</f>
        <v>0.00021354614434346812</v>
      </c>
      <c r="G51">
        <f>(B51*B$4+C51*C$4+D51*D$4+E51*E$4+F51*F$4)/SUM(B$4:F$4)</f>
        <v>2.3636924076456038E-07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10000.060011127494</v>
      </c>
      <c r="C62">
        <f>C7+(2/0.017)*(C8*C50-C23*C51)</f>
        <v>9999.982767469406</v>
      </c>
      <c r="D62">
        <f>D7+(2/0.017)*(D8*D50-D23*D51)</f>
        <v>9999.961894107148</v>
      </c>
      <c r="E62">
        <f>E7+(2/0.017)*(E8*E50-E23*E51)</f>
        <v>10000.102785578154</v>
      </c>
      <c r="F62">
        <f>F7+(2/0.017)*(F8*F50-F23*F51)</f>
        <v>9999.932260440664</v>
      </c>
    </row>
    <row r="63" spans="1:6" ht="12.75">
      <c r="A63" t="s">
        <v>67</v>
      </c>
      <c r="B63">
        <f>B8+(3/0.017)*(B9*B50-B24*B51)</f>
        <v>2.472682404717571</v>
      </c>
      <c r="C63">
        <f>C8+(3/0.017)*(C9*C50-C24*C51)</f>
        <v>0.9186142452471293</v>
      </c>
      <c r="D63">
        <f>D8+(3/0.017)*(D9*D50-D24*D51)</f>
        <v>2.9658175239757107</v>
      </c>
      <c r="E63">
        <f>E8+(3/0.017)*(E9*E50-E24*E51)</f>
        <v>6.492333105319613</v>
      </c>
      <c r="F63">
        <f>F8+(3/0.017)*(F9*F50-F24*F51)</f>
        <v>2.2509266128594927</v>
      </c>
    </row>
    <row r="64" spans="1:6" ht="12.75">
      <c r="A64" t="s">
        <v>68</v>
      </c>
      <c r="B64">
        <f>B9+(4/0.017)*(B10*B50-B25*B51)</f>
        <v>0.0013513745923504836</v>
      </c>
      <c r="C64">
        <f>C9+(4/0.017)*(C10*C50-C25*C51)</f>
        <v>-0.27954033484203644</v>
      </c>
      <c r="D64">
        <f>D9+(4/0.017)*(D10*D50-D25*D51)</f>
        <v>0.14724813015584878</v>
      </c>
      <c r="E64">
        <f>E9+(4/0.017)*(E10*E50-E25*E51)</f>
        <v>-0.6049610980636775</v>
      </c>
      <c r="F64">
        <f>F9+(4/0.017)*(F10*F50-F25*F51)</f>
        <v>-1.9669821754998575</v>
      </c>
    </row>
    <row r="65" spans="1:6" ht="12.75">
      <c r="A65" t="s">
        <v>69</v>
      </c>
      <c r="B65">
        <f>B10+(5/0.017)*(B11*B50-B26*B51)</f>
        <v>-0.42186270962073896</v>
      </c>
      <c r="C65">
        <f>C10+(5/0.017)*(C11*C50-C26*C51)</f>
        <v>-0.04898790887870641</v>
      </c>
      <c r="D65">
        <f>D10+(5/0.017)*(D11*D50-D26*D51)</f>
        <v>-0.6894170348028024</v>
      </c>
      <c r="E65">
        <f>E10+(5/0.017)*(E11*E50-E26*E51)</f>
        <v>-2.2906808092941757</v>
      </c>
      <c r="F65">
        <f>F10+(5/0.017)*(F11*F50-F26*F51)</f>
        <v>-1.8787407287666251</v>
      </c>
    </row>
    <row r="66" spans="1:6" ht="12.75">
      <c r="A66" t="s">
        <v>70</v>
      </c>
      <c r="B66">
        <f>B11+(6/0.017)*(B12*B50-B27*B51)</f>
        <v>4.814245547800708</v>
      </c>
      <c r="C66">
        <f>C11+(6/0.017)*(C12*C50-C27*C51)</f>
        <v>3.104646802754368</v>
      </c>
      <c r="D66">
        <f>D11+(6/0.017)*(D12*D50-D27*D51)</f>
        <v>3.0420088309651834</v>
      </c>
      <c r="E66">
        <f>E11+(6/0.017)*(E12*E50-E27*E51)</f>
        <v>3.106337230428668</v>
      </c>
      <c r="F66">
        <f>F11+(6/0.017)*(F12*F50-F27*F51)</f>
        <v>15.287115981994871</v>
      </c>
    </row>
    <row r="67" spans="1:6" ht="12.75">
      <c r="A67" t="s">
        <v>71</v>
      </c>
      <c r="B67">
        <f>B12+(7/0.017)*(B13*B50-B28*B51)</f>
        <v>-0.13887232935796265</v>
      </c>
      <c r="C67">
        <f>C12+(7/0.017)*(C13*C50-C28*C51)</f>
        <v>-0.22406719131054023</v>
      </c>
      <c r="D67">
        <f>D12+(7/0.017)*(D13*D50-D28*D51)</f>
        <v>0.23131964421339424</v>
      </c>
      <c r="E67">
        <f>E12+(7/0.017)*(E13*E50-E28*E51)</f>
        <v>0.1498649123037083</v>
      </c>
      <c r="F67">
        <f>F12+(7/0.017)*(F13*F50-F28*F51)</f>
        <v>0.2594730500696472</v>
      </c>
    </row>
    <row r="68" spans="1:6" ht="12.75">
      <c r="A68" t="s">
        <v>72</v>
      </c>
      <c r="B68">
        <f>B13+(8/0.017)*(B14*B50-B29*B51)</f>
        <v>-0.19734452892542376</v>
      </c>
      <c r="C68">
        <f>C13+(8/0.017)*(C14*C50-C29*C51)</f>
        <v>-0.18161418803453844</v>
      </c>
      <c r="D68">
        <f>D13+(8/0.017)*(D14*D50-D29*D51)</f>
        <v>0.0720047452161006</v>
      </c>
      <c r="E68">
        <f>E13+(8/0.017)*(E14*E50-E29*E51)</f>
        <v>-0.0030499990574147746</v>
      </c>
      <c r="F68">
        <f>F13+(8/0.017)*(F14*F50-F29*F51)</f>
        <v>-0.34582451375703993</v>
      </c>
    </row>
    <row r="69" spans="1:6" ht="12.75">
      <c r="A69" t="s">
        <v>73</v>
      </c>
      <c r="B69">
        <f>B14+(9/0.017)*(B15*B50-B30*B51)</f>
        <v>-0.034704125684001316</v>
      </c>
      <c r="C69">
        <f>C14+(9/0.017)*(C15*C50-C30*C51)</f>
        <v>-0.04190286998854926</v>
      </c>
      <c r="D69">
        <f>D14+(9/0.017)*(D15*D50-D30*D51)</f>
        <v>0.0007235278528511446</v>
      </c>
      <c r="E69">
        <f>E14+(9/0.017)*(E15*E50-E30*E51)</f>
        <v>-0.13797234442816397</v>
      </c>
      <c r="F69">
        <f>F14+(9/0.017)*(F15*F50-F30*F51)</f>
        <v>-0.09993495691556983</v>
      </c>
    </row>
    <row r="70" spans="1:6" ht="12.75">
      <c r="A70" t="s">
        <v>74</v>
      </c>
      <c r="B70">
        <f>B15+(10/0.017)*(B16*B50-B31*B51)</f>
        <v>-0.29247982696492886</v>
      </c>
      <c r="C70">
        <f>C15+(10/0.017)*(C16*C50-C31*C51)</f>
        <v>-0.16105889655338143</v>
      </c>
      <c r="D70">
        <f>D15+(10/0.017)*(D16*D50-D31*D51)</f>
        <v>-0.13787584791188695</v>
      </c>
      <c r="E70">
        <f>E15+(10/0.017)*(E16*E50-E31*E51)</f>
        <v>-0.12001986287115476</v>
      </c>
      <c r="F70">
        <f>F15+(10/0.017)*(F16*F50-F31*F51)</f>
        <v>-0.35130820172173827</v>
      </c>
    </row>
    <row r="71" spans="1:6" ht="12.75">
      <c r="A71" t="s">
        <v>75</v>
      </c>
      <c r="B71">
        <f>B16+(11/0.017)*(B17*B50-B32*B51)</f>
        <v>-0.04218967731784897</v>
      </c>
      <c r="C71">
        <f>C16+(11/0.017)*(C17*C50-C32*C51)</f>
        <v>-0.012059938677105395</v>
      </c>
      <c r="D71">
        <f>D16+(11/0.017)*(D17*D50-D32*D51)</f>
        <v>-0.02907723624457676</v>
      </c>
      <c r="E71">
        <f>E16+(11/0.017)*(E17*E50-E32*E51)</f>
        <v>-0.04380583343044219</v>
      </c>
      <c r="F71">
        <f>F16+(11/0.017)*(F17*F50-F32*F51)</f>
        <v>-0.010877996609181213</v>
      </c>
    </row>
    <row r="72" spans="1:6" ht="12.75">
      <c r="A72" t="s">
        <v>76</v>
      </c>
      <c r="B72">
        <f>B17+(12/0.017)*(B18*B50-B33*B51)</f>
        <v>-0.045161834992100455</v>
      </c>
      <c r="C72">
        <f>C17+(12/0.017)*(C18*C50-C33*C51)</f>
        <v>-0.03179612381971551</v>
      </c>
      <c r="D72">
        <f>D17+(12/0.017)*(D18*D50-D33*D51)</f>
        <v>-0.03798096384968257</v>
      </c>
      <c r="E72">
        <f>E17+(12/0.017)*(E18*E50-E33*E51)</f>
        <v>-0.025253715793668596</v>
      </c>
      <c r="F72">
        <f>F17+(12/0.017)*(F18*F50-F33*F51)</f>
        <v>-0.024333818583966306</v>
      </c>
    </row>
    <row r="73" spans="1:6" ht="12.75">
      <c r="A73" t="s">
        <v>77</v>
      </c>
      <c r="B73">
        <f>B18+(13/0.017)*(B19*B50-B34*B51)</f>
        <v>0.01670681359429716</v>
      </c>
      <c r="C73">
        <f>C18+(13/0.017)*(C19*C50-C34*C51)</f>
        <v>0.016279256015050217</v>
      </c>
      <c r="D73">
        <f>D18+(13/0.017)*(D19*D50-D34*D51)</f>
        <v>0.0341516553797316</v>
      </c>
      <c r="E73">
        <f>E18+(13/0.017)*(E19*E50-E34*E51)</f>
        <v>0.03936689438772298</v>
      </c>
      <c r="F73">
        <f>F18+(13/0.017)*(F19*F50-F34*F51)</f>
        <v>0.00494378067661635</v>
      </c>
    </row>
    <row r="74" spans="1:6" ht="12.75">
      <c r="A74" t="s">
        <v>78</v>
      </c>
      <c r="B74">
        <f>B19+(14/0.017)*(B20*B50-B35*B51)</f>
        <v>-0.2210604336387299</v>
      </c>
      <c r="C74">
        <f>C19+(14/0.017)*(C20*C50-C35*C51)</f>
        <v>-0.20112185076087252</v>
      </c>
      <c r="D74">
        <f>D19+(14/0.017)*(D20*D50-D35*D51)</f>
        <v>-0.19733438956571245</v>
      </c>
      <c r="E74">
        <f>E19+(14/0.017)*(E20*E50-E35*E51)</f>
        <v>-0.20182384545590332</v>
      </c>
      <c r="F74">
        <f>F19+(14/0.017)*(F20*F50-F35*F51)</f>
        <v>-0.15058696027279947</v>
      </c>
    </row>
    <row r="75" spans="1:6" ht="12.75">
      <c r="A75" t="s">
        <v>79</v>
      </c>
      <c r="B75" s="53">
        <f>B20</f>
        <v>-0.005545183</v>
      </c>
      <c r="C75" s="53">
        <f>C20</f>
        <v>-0.003697929</v>
      </c>
      <c r="D75" s="53">
        <f>D20</f>
        <v>0.001971537</v>
      </c>
      <c r="E75" s="53">
        <f>E20</f>
        <v>-0.002747044</v>
      </c>
      <c r="F75" s="53">
        <f>F20</f>
        <v>-0.001371095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70.25223846769035</v>
      </c>
      <c r="C82">
        <f>C22+(2/0.017)*(C8*C51+C23*C50)</f>
        <v>36.29637352322351</v>
      </c>
      <c r="D82">
        <f>D22+(2/0.017)*(D8*D51+D23*D50)</f>
        <v>0.40080185982745625</v>
      </c>
      <c r="E82">
        <f>E22+(2/0.017)*(E8*E51+E23*E50)</f>
        <v>-33.44380795488886</v>
      </c>
      <c r="F82">
        <f>F22+(2/0.017)*(F8*F51+F23*F50)</f>
        <v>-79.34274014176596</v>
      </c>
    </row>
    <row r="83" spans="1:6" ht="12.75">
      <c r="A83" t="s">
        <v>82</v>
      </c>
      <c r="B83">
        <f>B23+(3/0.017)*(B9*B51+B24*B50)</f>
        <v>-2.6764462566770275</v>
      </c>
      <c r="C83">
        <f>C23+(3/0.017)*(C9*C51+C24*C50)</f>
        <v>0.6955915285802008</v>
      </c>
      <c r="D83">
        <f>D23+(3/0.017)*(D9*D51+D24*D50)</f>
        <v>-2.2501305856824088</v>
      </c>
      <c r="E83">
        <f>E23+(3/0.017)*(E9*E51+E24*E50)</f>
        <v>-0.874695912592678</v>
      </c>
      <c r="F83">
        <f>F23+(3/0.017)*(F9*F51+F24*F50)</f>
        <v>4.029893989942545</v>
      </c>
    </row>
    <row r="84" spans="1:6" ht="12.75">
      <c r="A84" t="s">
        <v>83</v>
      </c>
      <c r="B84">
        <f>B24+(4/0.017)*(B10*B51+B25*B50)</f>
        <v>-3.0685060790659615</v>
      </c>
      <c r="C84">
        <f>C24+(4/0.017)*(C10*C51+C25*C50)</f>
        <v>-2.63125755719794</v>
      </c>
      <c r="D84">
        <f>D24+(4/0.017)*(D10*D51+D25*D50)</f>
        <v>3.205037463532829</v>
      </c>
      <c r="E84">
        <f>E24+(4/0.017)*(E10*E51+E25*E50)</f>
        <v>2.1126243482937217</v>
      </c>
      <c r="F84">
        <f>F24+(4/0.017)*(F10*F51+F25*F50)</f>
        <v>0.1017242829825217</v>
      </c>
    </row>
    <row r="85" spans="1:6" ht="12.75">
      <c r="A85" t="s">
        <v>84</v>
      </c>
      <c r="B85">
        <f>B25+(5/0.017)*(B11*B51+B26*B50)</f>
        <v>0.41196104135001854</v>
      </c>
      <c r="C85">
        <f>C25+(5/0.017)*(C11*C51+C26*C50)</f>
        <v>0.7067229113761508</v>
      </c>
      <c r="D85">
        <f>D25+(5/0.017)*(D11*D51+D26*D50)</f>
        <v>-0.754761101105431</v>
      </c>
      <c r="E85">
        <f>E25+(5/0.017)*(E11*E51+E26*E50)</f>
        <v>0.15608914877762614</v>
      </c>
      <c r="F85">
        <f>F25+(5/0.017)*(F11*F51+F26*F50)</f>
        <v>-1.6867016531498211</v>
      </c>
    </row>
    <row r="86" spans="1:6" ht="12.75">
      <c r="A86" t="s">
        <v>85</v>
      </c>
      <c r="B86">
        <f>B26+(6/0.017)*(B12*B51+B27*B50)</f>
        <v>0.36607922468035814</v>
      </c>
      <c r="C86">
        <f>C26+(6/0.017)*(C12*C51+C27*C50)</f>
        <v>0.6132607812027776</v>
      </c>
      <c r="D86">
        <f>D26+(6/0.017)*(D12*D51+D27*D50)</f>
        <v>0.42529958637264426</v>
      </c>
      <c r="E86">
        <f>E26+(6/0.017)*(E12*E51+E27*E50)</f>
        <v>0.2185176445554225</v>
      </c>
      <c r="F86">
        <f>F26+(6/0.017)*(F12*F51+F27*F50)</f>
        <v>0.9542857862660696</v>
      </c>
    </row>
    <row r="87" spans="1:6" ht="12.75">
      <c r="A87" t="s">
        <v>86</v>
      </c>
      <c r="B87">
        <f>B27+(7/0.017)*(B13*B51+B28*B50)</f>
        <v>-0.004859074340704903</v>
      </c>
      <c r="C87">
        <f>C27+(7/0.017)*(C13*C51+C28*C50)</f>
        <v>-0.144308141810801</v>
      </c>
      <c r="D87">
        <f>D27+(7/0.017)*(D13*D51+D28*D50)</f>
        <v>0.24154215196677564</v>
      </c>
      <c r="E87">
        <f>E27+(7/0.017)*(E13*E51+E28*E50)</f>
        <v>0.02547305702200909</v>
      </c>
      <c r="F87">
        <f>F27+(7/0.017)*(F13*F51+F28*F50)</f>
        <v>0.2354322620534512</v>
      </c>
    </row>
    <row r="88" spans="1:6" ht="12.75">
      <c r="A88" t="s">
        <v>87</v>
      </c>
      <c r="B88">
        <f>B28+(8/0.017)*(B14*B51+B29*B50)</f>
        <v>-0.3038264176702224</v>
      </c>
      <c r="C88">
        <f>C28+(8/0.017)*(C14*C51+C29*C50)</f>
        <v>-0.1433461611010904</v>
      </c>
      <c r="D88">
        <f>D28+(8/0.017)*(D14*D51+D29*D50)</f>
        <v>0.7039030474055183</v>
      </c>
      <c r="E88">
        <f>E28+(8/0.017)*(E14*E51+E29*E50)</f>
        <v>0.7295142382633077</v>
      </c>
      <c r="F88">
        <f>F28+(8/0.017)*(F14*F51+F29*F50)</f>
        <v>0.35857272116797545</v>
      </c>
    </row>
    <row r="89" spans="1:6" ht="12.75">
      <c r="A89" t="s">
        <v>88</v>
      </c>
      <c r="B89">
        <f>B29+(9/0.017)*(B15*B51+B30*B50)</f>
        <v>0.029535635806468456</v>
      </c>
      <c r="C89">
        <f>C29+(9/0.017)*(C15*C51+C30*C50)</f>
        <v>0.02574964813361396</v>
      </c>
      <c r="D89">
        <f>D29+(9/0.017)*(D15*D51+D30*D50)</f>
        <v>0.0024807545017987718</v>
      </c>
      <c r="E89">
        <f>E29+(9/0.017)*(E15*E51+E30*E50)</f>
        <v>0.010856086118345999</v>
      </c>
      <c r="F89">
        <f>F29+(9/0.017)*(F15*F51+F30*F50)</f>
        <v>0.03195713631855587</v>
      </c>
    </row>
    <row r="90" spans="1:6" ht="12.75">
      <c r="A90" t="s">
        <v>89</v>
      </c>
      <c r="B90">
        <f>B30+(10/0.017)*(B16*B51+B31*B50)</f>
        <v>0.04466328432938773</v>
      </c>
      <c r="C90">
        <f>C30+(10/0.017)*(C16*C51+C31*C50)</f>
        <v>0.024826395975046822</v>
      </c>
      <c r="D90">
        <f>D30+(10/0.017)*(D16*D51+D31*D50)</f>
        <v>0.09582005179374764</v>
      </c>
      <c r="E90">
        <f>E30+(10/0.017)*(E16*E51+E31*E50)</f>
        <v>0.004054661392027582</v>
      </c>
      <c r="F90">
        <f>F30+(10/0.017)*(F16*F51+F31*F50)</f>
        <v>0.2829715796580329</v>
      </c>
    </row>
    <row r="91" spans="1:6" ht="12.75">
      <c r="A91" t="s">
        <v>90</v>
      </c>
      <c r="B91">
        <f>B31+(11/0.017)*(B17*B51+B32*B50)</f>
        <v>-0.013250734940303852</v>
      </c>
      <c r="C91">
        <f>C31+(11/0.017)*(C17*C51+C32*C50)</f>
        <v>-0.0507744816985801</v>
      </c>
      <c r="D91">
        <f>D31+(11/0.017)*(D17*D51+D32*D50)</f>
        <v>0.03803167238405613</v>
      </c>
      <c r="E91">
        <f>E31+(11/0.017)*(E17*E51+E32*E50)</f>
        <v>-0.012820285514397813</v>
      </c>
      <c r="F91">
        <f>F31+(11/0.017)*(F17*F51+F32*F50)</f>
        <v>0.045837009753500246</v>
      </c>
    </row>
    <row r="92" spans="1:6" ht="12.75">
      <c r="A92" t="s">
        <v>91</v>
      </c>
      <c r="B92">
        <f>B32+(12/0.017)*(B18*B51+B33*B50)</f>
        <v>-0.01113178475371255</v>
      </c>
      <c r="C92">
        <f>C32+(12/0.017)*(C18*C51+C33*C50)</f>
        <v>0.0012535827015406707</v>
      </c>
      <c r="D92">
        <f>D32+(12/0.017)*(D18*D51+D33*D50)</f>
        <v>0.09086977017435716</v>
      </c>
      <c r="E92">
        <f>E32+(12/0.017)*(E18*E51+E33*E50)</f>
        <v>0.11972887878404828</v>
      </c>
      <c r="F92">
        <f>F32+(12/0.017)*(F18*F51+F33*F50)</f>
        <v>0.09212150637585617</v>
      </c>
    </row>
    <row r="93" spans="1:6" ht="12.75">
      <c r="A93" t="s">
        <v>92</v>
      </c>
      <c r="B93">
        <f>B33+(13/0.017)*(B19*B51+B34*B50)</f>
        <v>0.12244057647936928</v>
      </c>
      <c r="C93">
        <f>C33+(13/0.017)*(C19*C51+C34*C50)</f>
        <v>0.11170509343361151</v>
      </c>
      <c r="D93">
        <f>D33+(13/0.017)*(D19*D51+D34*D50)</f>
        <v>0.12518028078073865</v>
      </c>
      <c r="E93">
        <f>E33+(13/0.017)*(E19*E51+E34*E50)</f>
        <v>0.09823569018134255</v>
      </c>
      <c r="F93">
        <f>F33+(13/0.017)*(F19*F51+F34*F50)</f>
        <v>0.07959006486474353</v>
      </c>
    </row>
    <row r="94" spans="1:6" ht="12.75">
      <c r="A94" t="s">
        <v>93</v>
      </c>
      <c r="B94">
        <f>B34+(14/0.017)*(B20*B51+B35*B50)</f>
        <v>-0.020415441530443636</v>
      </c>
      <c r="C94">
        <f>C34+(14/0.017)*(C20*C51+C35*C50)</f>
        <v>-0.013954506114679131</v>
      </c>
      <c r="D94">
        <f>D34+(14/0.017)*(D20*D51+D35*D50)</f>
        <v>-0.0006806043094574817</v>
      </c>
      <c r="E94">
        <f>E34+(14/0.017)*(E20*E51+E35*E50)</f>
        <v>-0.0017126121778099164</v>
      </c>
      <c r="F94">
        <f>F34+(14/0.017)*(F20*F51+F35*F50)</f>
        <v>-0.030008104735264197</v>
      </c>
    </row>
    <row r="95" spans="1:6" ht="12.75">
      <c r="A95" t="s">
        <v>94</v>
      </c>
      <c r="B95" s="53">
        <f>B35</f>
        <v>-0.0009092389</v>
      </c>
      <c r="C95" s="53">
        <f>C35</f>
        <v>0.002328847</v>
      </c>
      <c r="D95" s="53">
        <f>D35</f>
        <v>-0.001877891</v>
      </c>
      <c r="E95" s="53">
        <f>E35</f>
        <v>-0.002667575</v>
      </c>
      <c r="F95" s="53">
        <f>F35</f>
        <v>-0.00416786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2.4726675659607156</v>
      </c>
      <c r="C103">
        <f>C63*10000/C62</f>
        <v>0.9186158282546657</v>
      </c>
      <c r="D103">
        <f>D63*10000/D62</f>
        <v>2.965828825531255</v>
      </c>
      <c r="E103">
        <f>E63*10000/E62</f>
        <v>6.492266374184333</v>
      </c>
      <c r="F103">
        <f>F63*10000/F62</f>
        <v>2.2509418606404656</v>
      </c>
      <c r="G103">
        <f>AVERAGE(C103:E103)</f>
        <v>3.4589036759900846</v>
      </c>
      <c r="H103">
        <f>STDEV(C103:E103)</f>
        <v>2.819350494023715</v>
      </c>
      <c r="I103">
        <f>(B103*B4+C103*C4+D103*D4+E103*E4+F103*F4)/SUM(B4:F4)</f>
        <v>3.1545144854252265</v>
      </c>
      <c r="K103">
        <f>(LN(H103)+LN(H123))/2-LN(K114*K115^3)</f>
        <v>-3.166327961722161</v>
      </c>
    </row>
    <row r="104" spans="1:11" ht="12.75">
      <c r="A104" t="s">
        <v>68</v>
      </c>
      <c r="B104">
        <f>B64*10000/B62</f>
        <v>0.0013513664826478554</v>
      </c>
      <c r="C104">
        <f>C64*10000/C62</f>
        <v>-0.27954081656160384</v>
      </c>
      <c r="D104">
        <f>D64*10000/D62</f>
        <v>0.14724869126013396</v>
      </c>
      <c r="E104">
        <f>E64*10000/E62</f>
        <v>-0.6049548799999677</v>
      </c>
      <c r="F104">
        <f>F64*10000/F62</f>
        <v>-1.9669954998406949</v>
      </c>
      <c r="G104">
        <f>AVERAGE(C104:E104)</f>
        <v>-0.24574900176714584</v>
      </c>
      <c r="H104">
        <f>STDEV(C104:E104)</f>
        <v>0.3772386091248348</v>
      </c>
      <c r="I104">
        <f>(B104*B4+C104*C4+D104*D4+E104*E4+F104*F4)/SUM(B4:F4)</f>
        <v>-0.439951212352454</v>
      </c>
      <c r="K104">
        <f>(LN(H104)+LN(H124))/2-LN(K114*K115^4)</f>
        <v>-3.2085411259610956</v>
      </c>
    </row>
    <row r="105" spans="1:11" ht="12.75">
      <c r="A105" t="s">
        <v>69</v>
      </c>
      <c r="B105">
        <f>B65*10000/B62</f>
        <v>-0.42186017799024633</v>
      </c>
      <c r="C105">
        <f>C65*10000/C62</f>
        <v>-0.04898799329741574</v>
      </c>
      <c r="D105">
        <f>D65*10000/D62</f>
        <v>-0.6894196618979791</v>
      </c>
      <c r="E105">
        <f>E65*10000/E62</f>
        <v>-2.2906572646410455</v>
      </c>
      <c r="F105">
        <f>F65*10000/F62</f>
        <v>-1.8787534553597416</v>
      </c>
      <c r="G105">
        <f>AVERAGE(C105:E105)</f>
        <v>-1.0096883066121467</v>
      </c>
      <c r="H105">
        <f>STDEV(C105:E105)</f>
        <v>1.1546424919046836</v>
      </c>
      <c r="I105">
        <f>(B105*B4+C105*C4+D105*D4+E105*E4+F105*F4)/SUM(B4:F4)</f>
        <v>-1.040620806136966</v>
      </c>
      <c r="K105">
        <f>(LN(H105)+LN(H125))/2-LN(K114*K115^5)</f>
        <v>-2.775863660203629</v>
      </c>
    </row>
    <row r="106" spans="1:11" ht="12.75">
      <c r="A106" t="s">
        <v>70</v>
      </c>
      <c r="B106">
        <f>B66*10000/B62</f>
        <v>4.8142166571437475</v>
      </c>
      <c r="C106">
        <f>C66*10000/C62</f>
        <v>3.1046521528556887</v>
      </c>
      <c r="D106">
        <f>D66*10000/D62</f>
        <v>3.0420204228556122</v>
      </c>
      <c r="E106">
        <f>E66*10000/E62</f>
        <v>3.1063053020900284</v>
      </c>
      <c r="F106">
        <f>F66*10000/F62</f>
        <v>15.287219536946361</v>
      </c>
      <c r="G106">
        <f>AVERAGE(C106:E106)</f>
        <v>3.08432595926711</v>
      </c>
      <c r="H106">
        <f>STDEV(C106:E106)</f>
        <v>0.03664699215347588</v>
      </c>
      <c r="I106">
        <f>(B106*B4+C106*C4+D106*D4+E106*E4+F106*F4)/SUM(B4:F4)</f>
        <v>4.964838995574784</v>
      </c>
      <c r="K106">
        <f>(LN(H106)+LN(H126))/2-LN(K114*K115^6)</f>
        <v>-4.5689638564514645</v>
      </c>
    </row>
    <row r="107" spans="1:11" ht="12.75">
      <c r="A107" t="s">
        <v>71</v>
      </c>
      <c r="B107">
        <f>B67*10000/B62</f>
        <v>-0.1388714959744576</v>
      </c>
      <c r="C107">
        <f>C67*10000/C62</f>
        <v>-0.22406757743567857</v>
      </c>
      <c r="D107">
        <f>D67*10000/D62</f>
        <v>0.23132052568091088</v>
      </c>
      <c r="E107">
        <f>E67*10000/E62</f>
        <v>0.14986337192437557</v>
      </c>
      <c r="F107">
        <f>F67*10000/F62</f>
        <v>0.2594748077405607</v>
      </c>
      <c r="G107">
        <f>AVERAGE(C107:E107)</f>
        <v>0.05237210672320263</v>
      </c>
      <c r="H107">
        <f>STDEV(C107:E107)</f>
        <v>0.24284355294700627</v>
      </c>
      <c r="I107">
        <f>(B107*B4+C107*C4+D107*D4+E107*E4+F107*F4)/SUM(B4:F4)</f>
        <v>0.05233546914785548</v>
      </c>
      <c r="K107">
        <f>(LN(H107)+LN(H127))/2-LN(K114*K115^7)</f>
        <v>-3.042496519863012</v>
      </c>
    </row>
    <row r="108" spans="1:9" ht="12.75">
      <c r="A108" t="s">
        <v>72</v>
      </c>
      <c r="B108">
        <f>B68*10000/B62</f>
        <v>-0.1973433446457622</v>
      </c>
      <c r="C108">
        <f>C68*10000/C62</f>
        <v>-0.1816145010022829</v>
      </c>
      <c r="D108">
        <f>D68*10000/D62</f>
        <v>0.07200501959765676</v>
      </c>
      <c r="E108">
        <f>E68*10000/E62</f>
        <v>-0.003049967708145351</v>
      </c>
      <c r="F108">
        <f>F68*10000/F62</f>
        <v>-0.34582685637292565</v>
      </c>
      <c r="G108">
        <f>AVERAGE(C108:E108)</f>
        <v>-0.03755314970425717</v>
      </c>
      <c r="H108">
        <f>STDEV(C108:E108)</f>
        <v>0.13028264459715427</v>
      </c>
      <c r="I108">
        <f>(B108*B4+C108*C4+D108*D4+E108*E4+F108*F4)/SUM(B4:F4)</f>
        <v>-0.10187333047472479</v>
      </c>
    </row>
    <row r="109" spans="1:9" ht="12.75">
      <c r="A109" t="s">
        <v>73</v>
      </c>
      <c r="B109">
        <f>B69*10000/B62</f>
        <v>-0.03470391742188002</v>
      </c>
      <c r="C109">
        <f>C69*10000/C62</f>
        <v>-0.0419029421979226</v>
      </c>
      <c r="D109">
        <f>D69*10000/D62</f>
        <v>0.0007235306099291343</v>
      </c>
      <c r="E109">
        <f>E69*10000/E62</f>
        <v>-0.1379709262860213</v>
      </c>
      <c r="F109">
        <f>F69*10000/F62</f>
        <v>-0.09993563387514989</v>
      </c>
      <c r="G109">
        <f>AVERAGE(C109:E109)</f>
        <v>-0.05971677929133826</v>
      </c>
      <c r="H109">
        <f>STDEV(C109:E109)</f>
        <v>0.07104250620163065</v>
      </c>
      <c r="I109">
        <f>(B109*B4+C109*C4+D109*D4+E109*E4+F109*F4)/SUM(B4:F4)</f>
        <v>-0.06146866255088998</v>
      </c>
    </row>
    <row r="110" spans="1:11" ht="12.75">
      <c r="A110" t="s">
        <v>74</v>
      </c>
      <c r="B110">
        <f>B70*10000/B62</f>
        <v>-0.2924780717710434</v>
      </c>
      <c r="C110">
        <f>C70*10000/C62</f>
        <v>-0.16105917409909595</v>
      </c>
      <c r="D110">
        <f>D70*10000/D62</f>
        <v>-0.13787637330211774</v>
      </c>
      <c r="E110">
        <f>E70*10000/E62</f>
        <v>-0.12001862925273506</v>
      </c>
      <c r="F110">
        <f>F70*10000/F62</f>
        <v>-0.35131058148413624</v>
      </c>
      <c r="G110">
        <f>AVERAGE(C110:E110)</f>
        <v>-0.13965139221798292</v>
      </c>
      <c r="H110">
        <f>STDEV(C110:E110)</f>
        <v>0.020577769544712698</v>
      </c>
      <c r="I110">
        <f>(B110*B4+C110*C4+D110*D4+E110*E4+F110*F4)/SUM(B4:F4)</f>
        <v>-0.19004127288784275</v>
      </c>
      <c r="K110">
        <f>EXP(AVERAGE(K103:K107))</f>
        <v>0.034998900760097984</v>
      </c>
    </row>
    <row r="111" spans="1:9" ht="12.75">
      <c r="A111" t="s">
        <v>75</v>
      </c>
      <c r="B111">
        <f>B71*10000/B62</f>
        <v>-0.0421894241343579</v>
      </c>
      <c r="C111">
        <f>C71*10000/C62</f>
        <v>-0.01205995945946743</v>
      </c>
      <c r="D111">
        <f>D71*10000/D62</f>
        <v>-0.02907734704640386</v>
      </c>
      <c r="E111">
        <f>E71*10000/E62</f>
        <v>-0.04380538317427861</v>
      </c>
      <c r="F111">
        <f>F71*10000/F62</f>
        <v>-0.010878070296750045</v>
      </c>
      <c r="G111">
        <f>AVERAGE(C111:E111)</f>
        <v>-0.028314229893383298</v>
      </c>
      <c r="H111">
        <f>STDEV(C111:E111)</f>
        <v>0.015886464129885848</v>
      </c>
      <c r="I111">
        <f>(B111*B4+C111*C4+D111*D4+E111*E4+F111*F4)/SUM(B4:F4)</f>
        <v>-0.02799022702904502</v>
      </c>
    </row>
    <row r="112" spans="1:9" ht="12.75">
      <c r="A112" t="s">
        <v>76</v>
      </c>
      <c r="B112">
        <f>B72*10000/B62</f>
        <v>-0.04516156397246312</v>
      </c>
      <c r="C112">
        <f>C72*10000/C62</f>
        <v>-0.03179617861257758</v>
      </c>
      <c r="D112">
        <f>D72*10000/D62</f>
        <v>-0.03798110858008796</v>
      </c>
      <c r="E112">
        <f>E72*10000/E62</f>
        <v>-0.025253456224558754</v>
      </c>
      <c r="F112">
        <f>F72*10000/F62</f>
        <v>-0.02433398342129769</v>
      </c>
      <c r="G112">
        <f>AVERAGE(C112:E112)</f>
        <v>-0.0316769144724081</v>
      </c>
      <c r="H112">
        <f>STDEV(C112:E112)</f>
        <v>0.006364664293751063</v>
      </c>
      <c r="I112">
        <f>(B112*B4+C112*C4+D112*D4+E112*E4+F112*F4)/SUM(B4:F4)</f>
        <v>-0.0326469001107652</v>
      </c>
    </row>
    <row r="113" spans="1:9" ht="12.75">
      <c r="A113" t="s">
        <v>77</v>
      </c>
      <c r="B113">
        <f>B73*10000/B62</f>
        <v>0.016706713335426764</v>
      </c>
      <c r="C113">
        <f>C73*10000/C62</f>
        <v>0.016279284068376292</v>
      </c>
      <c r="D113">
        <f>D73*10000/D62</f>
        <v>0.03415178551815957</v>
      </c>
      <c r="E113">
        <f>E73*10000/E62</f>
        <v>0.03936648975698202</v>
      </c>
      <c r="F113">
        <f>F73*10000/F62</f>
        <v>0.004943814165795653</v>
      </c>
      <c r="G113">
        <f>AVERAGE(C113:E113)</f>
        <v>0.029932519781172628</v>
      </c>
      <c r="H113">
        <f>STDEV(C113:E113)</f>
        <v>0.012108113773271272</v>
      </c>
      <c r="I113">
        <f>(B113*B4+C113*C4+D113*D4+E113*E4+F113*F4)/SUM(B4:F4)</f>
        <v>0.024678939424026426</v>
      </c>
    </row>
    <row r="114" spans="1:11" ht="12.75">
      <c r="A114" t="s">
        <v>78</v>
      </c>
      <c r="B114">
        <f>B74*10000/B62</f>
        <v>-0.22105910703810427</v>
      </c>
      <c r="C114">
        <f>C74*10000/C62</f>
        <v>-0.20112219734531442</v>
      </c>
      <c r="D114">
        <f>D74*10000/D62</f>
        <v>-0.19733514152888837</v>
      </c>
      <c r="E114">
        <f>E74*10000/E62</f>
        <v>-0.2018217710191615</v>
      </c>
      <c r="F114">
        <f>F74*10000/F62</f>
        <v>-0.15058798034914248</v>
      </c>
      <c r="G114">
        <f>AVERAGE(C114:E114)</f>
        <v>-0.2000930366311214</v>
      </c>
      <c r="H114">
        <f>STDEV(C114:E114)</f>
        <v>0.002413884810317283</v>
      </c>
      <c r="I114">
        <f>(B114*B4+C114*C4+D114*D4+E114*E4+F114*F4)/SUM(B4:F4)</f>
        <v>-0.1965129381466253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-0.0055451497229313</v>
      </c>
      <c r="C115">
        <f>C75*10000/C62</f>
        <v>-0.0036979353724784438</v>
      </c>
      <c r="D115">
        <f>D75*10000/D62</f>
        <v>0.001971544512746396</v>
      </c>
      <c r="E115">
        <f>E75*10000/E62</f>
        <v>-0.0027470157646396435</v>
      </c>
      <c r="F115">
        <f>F75*10000/F62</f>
        <v>-0.0013711042878000257</v>
      </c>
      <c r="G115">
        <f>AVERAGE(C115:E115)</f>
        <v>-0.0014911355414572302</v>
      </c>
      <c r="H115">
        <f>STDEV(C115:E115)</f>
        <v>0.0030362274113573573</v>
      </c>
      <c r="I115">
        <f>(B115*B4+C115*C4+D115*D4+E115*E4+F115*F4)/SUM(B4:F4)</f>
        <v>-0.0020619122735361195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70.25181687861641</v>
      </c>
      <c r="C122">
        <f>C82*10000/C62</f>
        <v>36.29643607116802</v>
      </c>
      <c r="D122">
        <f>D82*10000/D62</f>
        <v>0.4008033871245487</v>
      </c>
      <c r="E122">
        <f>E82*10000/E62</f>
        <v>-33.44346420430849</v>
      </c>
      <c r="F122">
        <f>F82*10000/F62</f>
        <v>-79.34327760963211</v>
      </c>
      <c r="G122">
        <f>AVERAGE(C122:E122)</f>
        <v>1.0845917513280245</v>
      </c>
      <c r="H122">
        <f>STDEV(C122:E122)</f>
        <v>34.8749781004034</v>
      </c>
      <c r="I122">
        <f>(B122*B4+C122*C4+D122*D4+E122*E4+F122*F4)/SUM(B4:F4)</f>
        <v>0.35145344213695506</v>
      </c>
    </row>
    <row r="123" spans="1:9" ht="12.75">
      <c r="A123" t="s">
        <v>82</v>
      </c>
      <c r="B123">
        <f>B83*10000/B62</f>
        <v>-2.6764301951176606</v>
      </c>
      <c r="C123">
        <f>C83*10000/C62</f>
        <v>0.6955927272624961</v>
      </c>
      <c r="D123">
        <f>D83*10000/D62</f>
        <v>-2.2501391600385823</v>
      </c>
      <c r="E123">
        <f>E83*10000/E62</f>
        <v>-0.8746869220725791</v>
      </c>
      <c r="F123">
        <f>F83*10000/F62</f>
        <v>4.029921288451769</v>
      </c>
      <c r="G123">
        <f>AVERAGE(C123:E123)</f>
        <v>-0.8097444516162219</v>
      </c>
      <c r="H123">
        <f>STDEV(C123:E123)</f>
        <v>1.4739393580867988</v>
      </c>
      <c r="I123">
        <f>(B123*B4+C123*C4+D123*D4+E123*E4+F123*F4)/SUM(B4:F4)</f>
        <v>-0.43307133483700266</v>
      </c>
    </row>
    <row r="124" spans="1:9" ht="12.75">
      <c r="A124" t="s">
        <v>83</v>
      </c>
      <c r="B124">
        <f>B84*10000/B62</f>
        <v>-3.0684876647255153</v>
      </c>
      <c r="C124">
        <f>C84*10000/C62</f>
        <v>-2.6312620915283893</v>
      </c>
      <c r="D124">
        <f>D84*10000/D62</f>
        <v>3.2050496766607854</v>
      </c>
      <c r="E124">
        <f>E84*10000/E62</f>
        <v>2.1126026337854094</v>
      </c>
      <c r="F124">
        <f>F84*10000/F62</f>
        <v>0.1017249720629998</v>
      </c>
      <c r="G124">
        <f>AVERAGE(C124:E124)</f>
        <v>0.8954634063059351</v>
      </c>
      <c r="H124">
        <f>STDEV(C124:E124)</f>
        <v>3.1026931347102087</v>
      </c>
      <c r="I124">
        <f>(B124*B4+C124*C4+D124*D4+E124*E4+F124*F4)/SUM(B4:F4)</f>
        <v>0.21547368343919562</v>
      </c>
    </row>
    <row r="125" spans="1:9" ht="12.75">
      <c r="A125" t="s">
        <v>84</v>
      </c>
      <c r="B125">
        <f>B85*10000/B62</f>
        <v>0.411958569140197</v>
      </c>
      <c r="C125">
        <f>C85*10000/C62</f>
        <v>0.7067241292406687</v>
      </c>
      <c r="D125">
        <f>D85*10000/D62</f>
        <v>-0.7547639772009554</v>
      </c>
      <c r="E125">
        <f>E85*10000/E62</f>
        <v>0.15608754442277653</v>
      </c>
      <c r="F125">
        <f>F85*10000/F62</f>
        <v>-1.68671307886989</v>
      </c>
      <c r="G125">
        <f>AVERAGE(C125:E125)</f>
        <v>0.03601589882082994</v>
      </c>
      <c r="H125">
        <f>STDEV(C125:E125)</f>
        <v>0.7381055286175213</v>
      </c>
      <c r="I125">
        <f>(B125*B4+C125*C4+D125*D4+E125*E4+F125*F4)/SUM(B4:F4)</f>
        <v>-0.13965334910914898</v>
      </c>
    </row>
    <row r="126" spans="1:9" ht="12.75">
      <c r="A126" t="s">
        <v>85</v>
      </c>
      <c r="B126">
        <f>B86*10000/B62</f>
        <v>0.3660770278108393</v>
      </c>
      <c r="C126">
        <f>C86*10000/C62</f>
        <v>0.6132618380081162</v>
      </c>
      <c r="D126">
        <f>D86*10000/D62</f>
        <v>0.4253012070208667</v>
      </c>
      <c r="E126">
        <f>E86*10000/E62</f>
        <v>0.21851539853226512</v>
      </c>
      <c r="F126">
        <f>F86*10000/F62</f>
        <v>0.9542922505997229</v>
      </c>
      <c r="G126">
        <f>AVERAGE(C126:E126)</f>
        <v>0.41902614785374936</v>
      </c>
      <c r="H126">
        <f>STDEV(C126:E126)</f>
        <v>0.19744801884389354</v>
      </c>
      <c r="I126">
        <f>(B126*B4+C126*C4+D126*D4+E126*E4+F126*F4)/SUM(B4:F4)</f>
        <v>0.48289871673622337</v>
      </c>
    </row>
    <row r="127" spans="1:9" ht="12.75">
      <c r="A127" t="s">
        <v>86</v>
      </c>
      <c r="B127">
        <f>B87*10000/B62</f>
        <v>-0.004859045181026918</v>
      </c>
      <c r="C127">
        <f>C87*10000/C62</f>
        <v>-0.14430839049067642</v>
      </c>
      <c r="D127">
        <f>D87*10000/D62</f>
        <v>0.2415430723882192</v>
      </c>
      <c r="E127">
        <f>E87*10000/E62</f>
        <v>0.025472795198410923</v>
      </c>
      <c r="F127">
        <f>F87*10000/F62</f>
        <v>0.2354338568720229</v>
      </c>
      <c r="G127">
        <f>AVERAGE(C127:E127)</f>
        <v>0.0409024923653179</v>
      </c>
      <c r="H127">
        <f>STDEV(C127:E127)</f>
        <v>0.19338793787990705</v>
      </c>
      <c r="I127">
        <f>(B127*B4+C127*C4+D127*D4+E127*E4+F127*F4)/SUM(B4:F4)</f>
        <v>0.06024624333931171</v>
      </c>
    </row>
    <row r="128" spans="1:9" ht="12.75">
      <c r="A128" t="s">
        <v>87</v>
      </c>
      <c r="B128">
        <f>B88*10000/B62</f>
        <v>-0.30382459438457543</v>
      </c>
      <c r="C128">
        <f>C88*10000/C62</f>
        <v>-0.14334640812322677</v>
      </c>
      <c r="D128">
        <f>D88*10000/D62</f>
        <v>0.7039057297011498</v>
      </c>
      <c r="E128">
        <f>E88*10000/E62</f>
        <v>0.729506739986104</v>
      </c>
      <c r="F128">
        <f>F88*10000/F62</f>
        <v>0.3585751501402414</v>
      </c>
      <c r="G128">
        <f>AVERAGE(C128:E128)</f>
        <v>0.43002202052134236</v>
      </c>
      <c r="H128">
        <f>STDEV(C128:E128)</f>
        <v>0.4967165883646925</v>
      </c>
      <c r="I128">
        <f>(B128*B4+C128*C4+D128*D4+E128*E4+F128*F4)/SUM(B4:F4)</f>
        <v>0.31423172654687914</v>
      </c>
    </row>
    <row r="129" spans="1:9" ht="12.75">
      <c r="A129" t="s">
        <v>88</v>
      </c>
      <c r="B129">
        <f>B89*10000/B62</f>
        <v>0.029535458560851525</v>
      </c>
      <c r="C129">
        <f>C89*10000/C62</f>
        <v>0.02574969250685035</v>
      </c>
      <c r="D129">
        <f>D89*10000/D62</f>
        <v>0.0024807639549713177</v>
      </c>
      <c r="E129">
        <f>E89*10000/E62</f>
        <v>0.010855974534584104</v>
      </c>
      <c r="F129">
        <f>F89*10000/F62</f>
        <v>0.031957352796255466</v>
      </c>
      <c r="G129">
        <f>AVERAGE(C129:E129)</f>
        <v>0.013028810332135257</v>
      </c>
      <c r="H129">
        <f>STDEV(C129:E129)</f>
        <v>0.011785655286849888</v>
      </c>
      <c r="I129">
        <f>(B129*B4+C129*C4+D129*D4+E129*E4+F129*F4)/SUM(B4:F4)</f>
        <v>0.01794733820440292</v>
      </c>
    </row>
    <row r="130" spans="1:9" ht="12.75">
      <c r="A130" t="s">
        <v>89</v>
      </c>
      <c r="B130">
        <f>B90*10000/B62</f>
        <v>0.04466301630159117</v>
      </c>
      <c r="C130">
        <f>C90*10000/C62</f>
        <v>0.024826438757283364</v>
      </c>
      <c r="D130">
        <f>D90*10000/D62</f>
        <v>0.09582041692600168</v>
      </c>
      <c r="E130">
        <f>E90*10000/E62</f>
        <v>0.004054619716384407</v>
      </c>
      <c r="F130">
        <f>F90*10000/F62</f>
        <v>0.2829734965080286</v>
      </c>
      <c r="G130">
        <f>AVERAGE(C130:E130)</f>
        <v>0.04156715846655649</v>
      </c>
      <c r="H130">
        <f>STDEV(C130:E130)</f>
        <v>0.048118906436737365</v>
      </c>
      <c r="I130">
        <f>(B130*B4+C130*C4+D130*D4+E130*E4+F130*F4)/SUM(B4:F4)</f>
        <v>0.07426333200205716</v>
      </c>
    </row>
    <row r="131" spans="1:9" ht="12.75">
      <c r="A131" t="s">
        <v>90</v>
      </c>
      <c r="B131">
        <f>B91*10000/B62</f>
        <v>-0.013250655421626662</v>
      </c>
      <c r="C131">
        <f>C91*10000/C62</f>
        <v>-0.0507745691960118</v>
      </c>
      <c r="D131">
        <f>D91*10000/D62</f>
        <v>0.03803181730769166</v>
      </c>
      <c r="E131">
        <f>E91*10000/E62</f>
        <v>-0.012820153741706376</v>
      </c>
      <c r="F131">
        <f>F91*10000/F62</f>
        <v>0.04583732025348775</v>
      </c>
      <c r="G131">
        <f>AVERAGE(C131:E131)</f>
        <v>-0.008520968543342174</v>
      </c>
      <c r="H131">
        <f>STDEV(C131:E131)</f>
        <v>0.044559014980009005</v>
      </c>
      <c r="I131">
        <f>(B131*B4+C131*C4+D131*D4+E131*E4+F131*F4)/SUM(B4:F4)</f>
        <v>-0.0019487322411112066</v>
      </c>
    </row>
    <row r="132" spans="1:9" ht="12.75">
      <c r="A132" t="s">
        <v>91</v>
      </c>
      <c r="B132">
        <f>B92*10000/B62</f>
        <v>-0.01113171795101803</v>
      </c>
      <c r="C132">
        <f>C92*10000/C62</f>
        <v>0.001253584861784619</v>
      </c>
      <c r="D132">
        <f>D92*10000/D62</f>
        <v>0.09087011644304922</v>
      </c>
      <c r="E132">
        <f>E92*10000/E62</f>
        <v>0.11972764815649461</v>
      </c>
      <c r="F132">
        <f>F92*10000/F62</f>
        <v>0.09212213040710807</v>
      </c>
      <c r="G132">
        <f>AVERAGE(C132:E132)</f>
        <v>0.07061711648710949</v>
      </c>
      <c r="H132">
        <f>STDEV(C132:E132)</f>
        <v>0.0617791544438835</v>
      </c>
      <c r="I132">
        <f>(B132*B4+C132*C4+D132*D4+E132*E4+F132*F4)/SUM(B4:F4)</f>
        <v>0.06165385377157507</v>
      </c>
    </row>
    <row r="133" spans="1:9" ht="12.75">
      <c r="A133" t="s">
        <v>92</v>
      </c>
      <c r="B133">
        <f>B93*10000/B62</f>
        <v>0.12243984170407418</v>
      </c>
      <c r="C133">
        <f>C93*10000/C62</f>
        <v>0.11170528593008726</v>
      </c>
      <c r="D133">
        <f>D93*10000/D62</f>
        <v>0.12518075779319301</v>
      </c>
      <c r="E133">
        <f>E93*10000/E62</f>
        <v>0.09823468047049987</v>
      </c>
      <c r="F133">
        <f>F93*10000/F62</f>
        <v>0.07959060400798781</v>
      </c>
      <c r="G133">
        <f>AVERAGE(C133:E133)</f>
        <v>0.11170690806459338</v>
      </c>
      <c r="H133">
        <f>STDEV(C133:E133)</f>
        <v>0.013473038734585191</v>
      </c>
      <c r="I133">
        <f>(B133*B4+C133*C4+D133*D4+E133*E4+F133*F4)/SUM(B4:F4)</f>
        <v>0.10896919210096526</v>
      </c>
    </row>
    <row r="134" spans="1:9" ht="12.75">
      <c r="A134" t="s">
        <v>93</v>
      </c>
      <c r="B134">
        <f>B94*10000/B62</f>
        <v>-0.020415319015812405</v>
      </c>
      <c r="C134">
        <f>C94*10000/C62</f>
        <v>-0.013954530161865925</v>
      </c>
      <c r="D134">
        <f>D94*10000/D62</f>
        <v>-0.0006806069029708536</v>
      </c>
      <c r="E134">
        <f>E94*10000/E62</f>
        <v>-0.001712594574807565</v>
      </c>
      <c r="F134">
        <f>F94*10000/F62</f>
        <v>-0.0300083080102203</v>
      </c>
      <c r="G134">
        <f>AVERAGE(C134:E134)</f>
        <v>-0.0054492438798814475</v>
      </c>
      <c r="H134">
        <f>STDEV(C134:E134)</f>
        <v>0.007383845251127</v>
      </c>
      <c r="I134">
        <f>(B134*B4+C134*C4+D134*D4+E134*E4+F134*F4)/SUM(B4:F4)</f>
        <v>-0.010896546817105297</v>
      </c>
    </row>
    <row r="135" spans="1:9" ht="12.75">
      <c r="A135" t="s">
        <v>94</v>
      </c>
      <c r="B135">
        <f>B95*10000/B62</f>
        <v>-0.0009092334435875896</v>
      </c>
      <c r="C135">
        <f>C95*10000/C62</f>
        <v>0.002328851013199634</v>
      </c>
      <c r="D135">
        <f>D95*10000/D62</f>
        <v>-0.0018778981558985916</v>
      </c>
      <c r="E135">
        <f>E95*10000/E62</f>
        <v>-0.0026675475814579588</v>
      </c>
      <c r="F135">
        <f>F95*10000/F62</f>
        <v>-0.004167888233091227</v>
      </c>
      <c r="G135">
        <f>AVERAGE(C135:E135)</f>
        <v>-0.0007388649080523054</v>
      </c>
      <c r="H135">
        <f>STDEV(C135:E135)</f>
        <v>0.0026858978543400597</v>
      </c>
      <c r="I135">
        <f>(B135*B4+C135*C4+D135*D4+E135*E4+F135*F4)/SUM(B4:F4)</f>
        <v>-0.0012212170804174185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2004-12-02T10:27:18Z</cp:lastPrinted>
  <dcterms:created xsi:type="dcterms:W3CDTF">2004-12-02T10:27:18Z</dcterms:created>
  <dcterms:modified xsi:type="dcterms:W3CDTF">2004-12-02T13:10:23Z</dcterms:modified>
  <cp:category/>
  <cp:version/>
  <cp:contentType/>
  <cp:contentStatus/>
</cp:coreProperties>
</file>