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<sst xmlns="http://schemas.openxmlformats.org/spreadsheetml/2006/main" count="205" uniqueCount="99">
  <si>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Tue 07/12/2004       07:21:13</t>
  </si>
  <si>
    <t>LISSNER</t>
  </si>
  <si>
    <t>HCMQAP424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</si>
  <si>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</si>
  <si>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</si>
  <si>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</si>
  <si>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</si>
  <si>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</si>
  <si>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</si>
  <si>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</si>
  <si>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</si>
  <si>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</si>
  <si>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</si>
  <si>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</si>
  <si>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</si>
  <si>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</si>
  <si>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</si>
  <si>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</si>
  <si>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</si>
  <si>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</si>
  <si>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</si>
  <si>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</si>
  <si>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</si>
  <si>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</si>
  <si>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</si>
  <si>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</si>
  <si>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</si>
  <si>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</si>
  <si>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</si>
  <si>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</si>
  <si>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</si>
  <si>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</si>
  <si>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</si>
  <si>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</si>
  <si>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</si>
  <si>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</si>
  <si>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</si>
  <si>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</si>
  <si>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</si>
  <si>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</si>
  <si>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</si>
  <si>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</si>
  <si>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</si>
  <si>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</si>
  <si>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</si>
  <si>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</si>
  <si>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</si>
  <si>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</si>
  <si>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</si>
  <si>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 (A)</t>
  </si>
  <si>
    <t>Int.f value (T/kA)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</si>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</sst>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818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</v>
      </c>
      <c r="D4" s="12">
        <v>-0.003759</v>
      </c>
      <c r="E4" s="12">
        <v>-0.003761</v>
      </c>
      <c r="F4" s="24">
        <v>-0.002087</v>
      </c>
      <c r="G4" s="34">
        <v>-0.011721</v>
      </c>
    </row>
    <row r="5" spans="1:7" ht="12.75" thickBot="1">
      <c r="A5" s="44" t="s">
        <v>13</v>
      </c>
      <c r="B5" s="45">
        <v>-1.462195</v>
      </c>
      <c r="C5" s="46">
        <v>-2.045347</v>
      </c>
      <c r="D5" s="46">
        <v>0.245205</v>
      </c>
      <c r="E5" s="46">
        <v>0.933199</v>
      </c>
      <c r="F5" s="47">
        <v>3.022405</v>
      </c>
      <c r="G5" s="48">
        <v>5.273482</v>
      </c>
    </row>
    <row r="6" spans="1:7" ht="12.75" thickTop="1">
      <c r="A6" s="6" t="s">
        <v>14</v>
      </c>
      <c r="B6" s="39">
        <v>-31.48225</v>
      </c>
      <c r="C6" s="40">
        <v>83.08451</v>
      </c>
      <c r="D6" s="40">
        <v>-34.06314</v>
      </c>
      <c r="E6" s="40">
        <v>51.01816</v>
      </c>
      <c r="F6" s="41">
        <v>-146.0156</v>
      </c>
      <c r="G6" s="42">
        <v>0.01263036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-3.146237</v>
      </c>
      <c r="C8" s="13">
        <v>-1.773461</v>
      </c>
      <c r="D8" s="13">
        <v>-1.424079</v>
      </c>
      <c r="E8" s="13">
        <v>-0.8133393</v>
      </c>
      <c r="F8" s="25">
        <v>-7.683553</v>
      </c>
      <c r="G8" s="35">
        <v>-2.446442</v>
      </c>
    </row>
    <row r="9" spans="1:7" ht="12">
      <c r="A9" s="20" t="s">
        <v>17</v>
      </c>
      <c r="B9" s="29">
        <v>-0.1418834</v>
      </c>
      <c r="C9" s="13">
        <v>-0.04231568</v>
      </c>
      <c r="D9" s="13">
        <v>-0.0889747</v>
      </c>
      <c r="E9" s="13">
        <v>-0.04111128</v>
      </c>
      <c r="F9" s="25">
        <v>-0.8395349</v>
      </c>
      <c r="G9" s="35">
        <v>-0.1741817</v>
      </c>
    </row>
    <row r="10" spans="1:7" ht="12">
      <c r="A10" s="20" t="s">
        <v>18</v>
      </c>
      <c r="B10" s="29">
        <v>0.8590684</v>
      </c>
      <c r="C10" s="13">
        <v>0.3392171</v>
      </c>
      <c r="D10" s="13">
        <v>0.4157103</v>
      </c>
      <c r="E10" s="13">
        <v>0.2178028</v>
      </c>
      <c r="F10" s="25">
        <v>-0.6641378</v>
      </c>
      <c r="G10" s="35">
        <v>0.2697879</v>
      </c>
    </row>
    <row r="11" spans="1:7" ht="12">
      <c r="A11" s="21" t="s">
        <v>19</v>
      </c>
      <c r="B11" s="31">
        <v>1.371811</v>
      </c>
      <c r="C11" s="15">
        <v>1.702738</v>
      </c>
      <c r="D11" s="15">
        <v>1.452384</v>
      </c>
      <c r="E11" s="15">
        <v>1.142292</v>
      </c>
      <c r="F11" s="27">
        <v>11.82122</v>
      </c>
      <c r="G11" s="37">
        <v>2.810592</v>
      </c>
    </row>
    <row r="12" spans="1:7" ht="12">
      <c r="A12" s="20" t="s">
        <v>20</v>
      </c>
      <c r="B12" s="29">
        <v>-0.04944862</v>
      </c>
      <c r="C12" s="13">
        <v>0.01710799</v>
      </c>
      <c r="D12" s="13">
        <v>0.01743268</v>
      </c>
      <c r="E12" s="13">
        <v>-0.1458574</v>
      </c>
      <c r="F12" s="25">
        <v>-0.74205</v>
      </c>
      <c r="G12" s="35">
        <v>-0.1330323</v>
      </c>
    </row>
    <row r="13" spans="1:7" ht="12">
      <c r="A13" s="20" t="s">
        <v>21</v>
      </c>
      <c r="B13" s="29">
        <v>0.02865409</v>
      </c>
      <c r="C13" s="13">
        <v>0.01581774</v>
      </c>
      <c r="D13" s="13">
        <v>0.0002452419</v>
      </c>
      <c r="E13" s="13">
        <v>-0.0411656</v>
      </c>
      <c r="F13" s="25">
        <v>-0.1654654</v>
      </c>
      <c r="G13" s="35">
        <v>-0.02399616</v>
      </c>
    </row>
    <row r="14" spans="1:7" ht="12">
      <c r="A14" s="20" t="s">
        <v>22</v>
      </c>
      <c r="B14" s="29">
        <v>0.1358476</v>
      </c>
      <c r="C14" s="13">
        <v>0.02889289</v>
      </c>
      <c r="D14" s="13">
        <v>0.0471151</v>
      </c>
      <c r="E14" s="13">
        <v>0.06571486</v>
      </c>
      <c r="F14" s="25">
        <v>0.1416622</v>
      </c>
      <c r="G14" s="35">
        <v>0.07268475</v>
      </c>
    </row>
    <row r="15" spans="1:7" ht="12">
      <c r="A15" s="21" t="s">
        <v>23</v>
      </c>
      <c r="B15" s="31">
        <v>-0.457839</v>
      </c>
      <c r="C15" s="15">
        <v>-0.1089167</v>
      </c>
      <c r="D15" s="15">
        <v>-0.1091209</v>
      </c>
      <c r="E15" s="15">
        <v>-0.09752715</v>
      </c>
      <c r="F15" s="27">
        <v>-0.4531659</v>
      </c>
      <c r="G15" s="37">
        <v>-0.2027579</v>
      </c>
    </row>
    <row r="16" spans="1:7" ht="12">
      <c r="A16" s="20" t="s">
        <v>24</v>
      </c>
      <c r="B16" s="29">
        <v>-0.003967589</v>
      </c>
      <c r="C16" s="13">
        <v>-0.01247482</v>
      </c>
      <c r="D16" s="13">
        <v>-0.0220154</v>
      </c>
      <c r="E16" s="13">
        <v>-0.0224084</v>
      </c>
      <c r="F16" s="25">
        <v>-0.04746609</v>
      </c>
      <c r="G16" s="35">
        <v>-0.0205981</v>
      </c>
    </row>
    <row r="17" spans="1:7" ht="12">
      <c r="A17" s="20" t="s">
        <v>25</v>
      </c>
      <c r="B17" s="29">
        <v>-0.03954586</v>
      </c>
      <c r="C17" s="13">
        <v>-0.04939887</v>
      </c>
      <c r="D17" s="13">
        <v>-0.04810927</v>
      </c>
      <c r="E17" s="13">
        <v>-0.04419499</v>
      </c>
      <c r="F17" s="25">
        <v>-0.0303725</v>
      </c>
      <c r="G17" s="35">
        <v>-0.04387521</v>
      </c>
    </row>
    <row r="18" spans="1:7" ht="12">
      <c r="A18" s="20" t="s">
        <v>26</v>
      </c>
      <c r="B18" s="29">
        <v>0.05386538</v>
      </c>
      <c r="C18" s="13">
        <v>0.01367314</v>
      </c>
      <c r="D18" s="13">
        <v>0.04131274</v>
      </c>
      <c r="E18" s="13">
        <v>0.02543424</v>
      </c>
      <c r="F18" s="25">
        <v>0.04682137</v>
      </c>
      <c r="G18" s="35">
        <v>0.033374</v>
      </c>
    </row>
    <row r="19" spans="1:7" ht="12">
      <c r="A19" s="21" t="s">
        <v>27</v>
      </c>
      <c r="B19" s="31">
        <v>-0.2015017</v>
      </c>
      <c r="C19" s="15">
        <v>-0.2073373</v>
      </c>
      <c r="D19" s="15">
        <v>-0.2023465</v>
      </c>
      <c r="E19" s="15">
        <v>-0.200278</v>
      </c>
      <c r="F19" s="27">
        <v>-0.1588423</v>
      </c>
      <c r="G19" s="37">
        <v>-0.1971181</v>
      </c>
    </row>
    <row r="20" spans="1:7" ht="12.75" thickBot="1">
      <c r="A20" s="44" t="s">
        <v>28</v>
      </c>
      <c r="B20" s="45">
        <v>-0.004086995</v>
      </c>
      <c r="C20" s="46">
        <v>-0.004335452</v>
      </c>
      <c r="D20" s="46">
        <v>-0.005464139</v>
      </c>
      <c r="E20" s="46">
        <v>-0.0008548504</v>
      </c>
      <c r="F20" s="47">
        <v>0.007924122</v>
      </c>
      <c r="G20" s="48">
        <v>-0.002096866</v>
      </c>
    </row>
    <row r="21" spans="1:7" ht="12.75" thickTop="1">
      <c r="A21" s="6" t="s">
        <v>29</v>
      </c>
      <c r="B21" s="39">
        <v>-42.13327</v>
      </c>
      <c r="C21" s="40">
        <v>33.29383</v>
      </c>
      <c r="D21" s="40">
        <v>-2.060314</v>
      </c>
      <c r="E21" s="40">
        <v>38.69049</v>
      </c>
      <c r="F21" s="41">
        <v>-80.24506</v>
      </c>
      <c r="G21" s="43">
        <v>0.004239074</v>
      </c>
    </row>
    <row r="22" spans="1:7" ht="12">
      <c r="A22" s="20" t="s">
        <v>30</v>
      </c>
      <c r="B22" s="29">
        <v>-29.24398</v>
      </c>
      <c r="C22" s="13">
        <v>-40.90716</v>
      </c>
      <c r="D22" s="13">
        <v>4.904096</v>
      </c>
      <c r="E22" s="13">
        <v>18.664</v>
      </c>
      <c r="F22" s="25">
        <v>60.44884</v>
      </c>
      <c r="G22" s="36">
        <v>0</v>
      </c>
    </row>
    <row r="23" spans="1:7" ht="12">
      <c r="A23" s="20" t="s">
        <v>31</v>
      </c>
      <c r="B23" s="29">
        <v>0.01514566</v>
      </c>
      <c r="C23" s="13">
        <v>0.1820749</v>
      </c>
      <c r="D23" s="13">
        <v>-0.4835145</v>
      </c>
      <c r="E23" s="13">
        <v>0.7746141</v>
      </c>
      <c r="F23" s="25">
        <v>8.461601</v>
      </c>
      <c r="G23" s="35">
        <v>1.245692</v>
      </c>
    </row>
    <row r="24" spans="1:7" ht="12">
      <c r="A24" s="20" t="s">
        <v>32</v>
      </c>
      <c r="B24" s="29">
        <v>1.710498</v>
      </c>
      <c r="C24" s="13">
        <v>-0.9539543</v>
      </c>
      <c r="D24" s="13">
        <v>1.131892</v>
      </c>
      <c r="E24" s="13">
        <v>2.003708</v>
      </c>
      <c r="F24" s="25">
        <v>2.311318</v>
      </c>
      <c r="G24" s="35">
        <v>1.081226</v>
      </c>
    </row>
    <row r="25" spans="1:7" ht="12">
      <c r="A25" s="20" t="s">
        <v>33</v>
      </c>
      <c r="B25" s="29">
        <v>-0.4694252</v>
      </c>
      <c r="C25" s="13">
        <v>-0.2993783</v>
      </c>
      <c r="D25" s="13">
        <v>-0.4811563</v>
      </c>
      <c r="E25" s="13">
        <v>0.3189354</v>
      </c>
      <c r="F25" s="25">
        <v>-1.813251</v>
      </c>
      <c r="G25" s="35">
        <v>-0.4210537</v>
      </c>
    </row>
    <row r="26" spans="1:7" ht="12">
      <c r="A26" s="21" t="s">
        <v>34</v>
      </c>
      <c r="B26" s="31">
        <v>0.4637001</v>
      </c>
      <c r="C26" s="15">
        <v>0.2034408</v>
      </c>
      <c r="D26" s="15">
        <v>0.5969691</v>
      </c>
      <c r="E26" s="15">
        <v>0.4752676</v>
      </c>
      <c r="F26" s="27">
        <v>3.736252</v>
      </c>
      <c r="G26" s="37">
        <v>0.8731375</v>
      </c>
    </row>
    <row r="27" spans="1:7" ht="12">
      <c r="A27" s="20" t="s">
        <v>35</v>
      </c>
      <c r="B27" s="29">
        <v>-0.03572828</v>
      </c>
      <c r="C27" s="13">
        <v>0.05693701</v>
      </c>
      <c r="D27" s="13">
        <v>0.1154409</v>
      </c>
      <c r="E27" s="13">
        <v>0.07776818</v>
      </c>
      <c r="F27" s="25">
        <v>0.1639262</v>
      </c>
      <c r="G27" s="35">
        <v>0.07686166</v>
      </c>
    </row>
    <row r="28" spans="1:7" ht="12">
      <c r="A28" s="20" t="s">
        <v>36</v>
      </c>
      <c r="B28" s="29">
        <v>0.2383777</v>
      </c>
      <c r="C28" s="13">
        <v>-0.1262119</v>
      </c>
      <c r="D28" s="13">
        <v>0.1486043</v>
      </c>
      <c r="E28" s="13">
        <v>0.2604926</v>
      </c>
      <c r="F28" s="25">
        <v>0.05638996</v>
      </c>
      <c r="G28" s="35">
        <v>0.1101144</v>
      </c>
    </row>
    <row r="29" spans="1:7" ht="12">
      <c r="A29" s="20" t="s">
        <v>37</v>
      </c>
      <c r="B29" s="29">
        <v>0.03260027</v>
      </c>
      <c r="C29" s="13">
        <v>0.02754331</v>
      </c>
      <c r="D29" s="13">
        <v>0.008562148</v>
      </c>
      <c r="E29" s="13">
        <v>0.04442273</v>
      </c>
      <c r="F29" s="25">
        <v>-0.1401092</v>
      </c>
      <c r="G29" s="35">
        <v>0.005400149</v>
      </c>
    </row>
    <row r="30" spans="1:7" ht="12">
      <c r="A30" s="21" t="s">
        <v>38</v>
      </c>
      <c r="B30" s="31">
        <v>0.1536464</v>
      </c>
      <c r="C30" s="15">
        <v>0.08762071</v>
      </c>
      <c r="D30" s="15">
        <v>0.04795924</v>
      </c>
      <c r="E30" s="15">
        <v>0.07642214</v>
      </c>
      <c r="F30" s="27">
        <v>0.3945184</v>
      </c>
      <c r="G30" s="37">
        <v>0.1258945</v>
      </c>
    </row>
    <row r="31" spans="1:7" ht="12">
      <c r="A31" s="20" t="s">
        <v>39</v>
      </c>
      <c r="B31" s="29">
        <v>0.01835291</v>
      </c>
      <c r="C31" s="13">
        <v>-0.004810049</v>
      </c>
      <c r="D31" s="13">
        <v>0.003374503</v>
      </c>
      <c r="E31" s="13">
        <v>-0.009507215</v>
      </c>
      <c r="F31" s="25">
        <v>-0.01360183</v>
      </c>
      <c r="G31" s="35">
        <v>-0.001793911</v>
      </c>
    </row>
    <row r="32" spans="1:7" ht="12">
      <c r="A32" s="20" t="s">
        <v>40</v>
      </c>
      <c r="B32" s="29">
        <v>0.02245251</v>
      </c>
      <c r="C32" s="13">
        <v>0.0164439</v>
      </c>
      <c r="D32" s="13">
        <v>0.04386698</v>
      </c>
      <c r="E32" s="13">
        <v>0.04488367</v>
      </c>
      <c r="F32" s="25">
        <v>0.01820114</v>
      </c>
      <c r="G32" s="35">
        <v>0.03097754</v>
      </c>
    </row>
    <row r="33" spans="1:7" ht="12">
      <c r="A33" s="20" t="s">
        <v>41</v>
      </c>
      <c r="B33" s="29">
        <v>0.129207</v>
      </c>
      <c r="C33" s="13">
        <v>0.1166936</v>
      </c>
      <c r="D33" s="13">
        <v>0.1192431</v>
      </c>
      <c r="E33" s="13">
        <v>0.1003217</v>
      </c>
      <c r="F33" s="25">
        <v>0.08144902</v>
      </c>
      <c r="G33" s="35">
        <v>0.1104821</v>
      </c>
    </row>
    <row r="34" spans="1:7" ht="12">
      <c r="A34" s="21" t="s">
        <v>42</v>
      </c>
      <c r="B34" s="31">
        <v>0.008990684</v>
      </c>
      <c r="C34" s="15">
        <v>0.00729641</v>
      </c>
      <c r="D34" s="15">
        <v>-0.0001974386</v>
      </c>
      <c r="E34" s="15">
        <v>-0.004656284</v>
      </c>
      <c r="F34" s="27">
        <v>-0.02687553</v>
      </c>
      <c r="G34" s="37">
        <v>-0.001744768</v>
      </c>
    </row>
    <row r="35" spans="1:7" ht="12.75" thickBot="1">
      <c r="A35" s="22" t="s">
        <v>43</v>
      </c>
      <c r="B35" s="32">
        <v>0.0005079808</v>
      </c>
      <c r="C35" s="16">
        <v>0.001418733</v>
      </c>
      <c r="D35" s="16">
        <v>-0.001355492</v>
      </c>
      <c r="E35" s="16">
        <v>0.003578022</v>
      </c>
      <c r="F35" s="28">
        <v>3.690132E-05</v>
      </c>
      <c r="G35" s="38">
        <v>0.0009541761</v>
      </c>
    </row>
    <row r="36" spans="1:7" ht="12">
      <c r="A36" s="4" t="s">
        <v>44</v>
      </c>
      <c r="B36" s="3">
        <v>20.63904</v>
      </c>
      <c r="C36" s="3">
        <v>20.64209</v>
      </c>
      <c r="D36" s="3">
        <v>20.6543</v>
      </c>
      <c r="E36" s="3">
        <v>20.65735</v>
      </c>
      <c r="F36" s="3">
        <v>20.67261</v>
      </c>
      <c r="G36" s="3"/>
    </row>
    <row r="37" spans="1:6" ht="12">
      <c r="A37" s="4" t="s">
        <v>45</v>
      </c>
      <c r="B37" s="2">
        <v>0.3585816</v>
      </c>
      <c r="C37" s="2">
        <v>0.3275553</v>
      </c>
      <c r="D37" s="2">
        <v>0.3072103</v>
      </c>
      <c r="E37" s="2">
        <v>0.2904256</v>
      </c>
      <c r="F37" s="2">
        <v>0.2772013</v>
      </c>
    </row>
    <row r="38" spans="1:7" ht="12">
      <c r="A38" s="4" t="s">
        <v>54</v>
      </c>
      <c r="B38" s="2">
        <v>5.330991E-05</v>
      </c>
      <c r="C38" s="2">
        <v>-0.0001410098</v>
      </c>
      <c r="D38" s="2">
        <v>5.790905E-05</v>
      </c>
      <c r="E38" s="2">
        <v>-8.685332E-05</v>
      </c>
      <c r="F38" s="2">
        <v>0.0002490421</v>
      </c>
      <c r="G38" s="2">
        <v>0.0003136335</v>
      </c>
    </row>
    <row r="39" spans="1:7" ht="12.75" thickBot="1">
      <c r="A39" s="4" t="s">
        <v>55</v>
      </c>
      <c r="B39" s="2">
        <v>7.178246E-05</v>
      </c>
      <c r="C39" s="2">
        <v>-5.717634E-05</v>
      </c>
      <c r="D39" s="2">
        <v>0</v>
      </c>
      <c r="E39" s="2">
        <v>-6.561173E-05</v>
      </c>
      <c r="F39" s="2">
        <v>0.0001349112</v>
      </c>
      <c r="G39" s="2">
        <v>0.001083415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3.117665</v>
      </c>
      <c r="F40" s="17" t="s">
        <v>53</v>
      </c>
      <c r="G40" s="8">
        <v>55.137865118860596</v>
      </c>
    </row>
    <row r="41" spans="1:6" ht="12">
      <c r="A41" s="5" t="s">
        <v>51</v>
      </c>
      <c r="F41" s="1" t="s">
        <v>52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  <row r="44" spans="1:3" ht="12">
      <c r="A44" s="4" t="s">
        <v>50</v>
      </c>
      <c r="C44" s="2">
        <v>55.137865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</v>
      </c>
      <c r="D4">
        <v>0.003759</v>
      </c>
      <c r="E4">
        <v>0.003761</v>
      </c>
      <c r="F4">
        <v>0.002087</v>
      </c>
      <c r="G4">
        <v>0.011721</v>
      </c>
    </row>
    <row r="5" spans="1:7" ht="12.75">
      <c r="A5" t="s">
        <v>13</v>
      </c>
      <c r="B5">
        <v>-1.462195</v>
      </c>
      <c r="C5">
        <v>-2.045347</v>
      </c>
      <c r="D5">
        <v>0.245205</v>
      </c>
      <c r="E5">
        <v>0.933199</v>
      </c>
      <c r="F5">
        <v>3.022405</v>
      </c>
      <c r="G5">
        <v>5.273482</v>
      </c>
    </row>
    <row r="6" spans="1:7" ht="12.75">
      <c r="A6" t="s">
        <v>14</v>
      </c>
      <c r="B6" s="49">
        <v>-31.48225</v>
      </c>
      <c r="C6" s="49">
        <v>83.08451</v>
      </c>
      <c r="D6" s="49">
        <v>-34.06314</v>
      </c>
      <c r="E6" s="49">
        <v>51.01816</v>
      </c>
      <c r="F6" s="49">
        <v>-146.0156</v>
      </c>
      <c r="G6" s="49">
        <v>0.01263036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-3.146237</v>
      </c>
      <c r="C8" s="49">
        <v>-1.773461</v>
      </c>
      <c r="D8" s="49">
        <v>-1.424079</v>
      </c>
      <c r="E8" s="49">
        <v>-0.8133393</v>
      </c>
      <c r="F8" s="49">
        <v>-7.683553</v>
      </c>
      <c r="G8" s="49">
        <v>-2.446442</v>
      </c>
    </row>
    <row r="9" spans="1:7" ht="12.75">
      <c r="A9" t="s">
        <v>17</v>
      </c>
      <c r="B9" s="49">
        <v>-0.1418834</v>
      </c>
      <c r="C9" s="49">
        <v>-0.04231568</v>
      </c>
      <c r="D9" s="49">
        <v>-0.0889747</v>
      </c>
      <c r="E9" s="49">
        <v>-0.04111128</v>
      </c>
      <c r="F9" s="49">
        <v>-0.8395349</v>
      </c>
      <c r="G9" s="49">
        <v>-0.1741817</v>
      </c>
    </row>
    <row r="10" spans="1:7" ht="12.75">
      <c r="A10" t="s">
        <v>18</v>
      </c>
      <c r="B10" s="49">
        <v>0.8590684</v>
      </c>
      <c r="C10" s="49">
        <v>0.3392171</v>
      </c>
      <c r="D10" s="49">
        <v>0.4157103</v>
      </c>
      <c r="E10" s="49">
        <v>0.2178028</v>
      </c>
      <c r="F10" s="49">
        <v>-0.6641378</v>
      </c>
      <c r="G10" s="49">
        <v>0.2697879</v>
      </c>
    </row>
    <row r="11" spans="1:7" ht="12.75">
      <c r="A11" t="s">
        <v>19</v>
      </c>
      <c r="B11" s="49">
        <v>1.371811</v>
      </c>
      <c r="C11" s="49">
        <v>1.702738</v>
      </c>
      <c r="D11" s="49">
        <v>1.452384</v>
      </c>
      <c r="E11" s="49">
        <v>1.142292</v>
      </c>
      <c r="F11" s="49">
        <v>11.82122</v>
      </c>
      <c r="G11" s="49">
        <v>2.810592</v>
      </c>
    </row>
    <row r="12" spans="1:7" ht="12.75">
      <c r="A12" t="s">
        <v>20</v>
      </c>
      <c r="B12" s="49">
        <v>-0.04944862</v>
      </c>
      <c r="C12" s="49">
        <v>0.01710799</v>
      </c>
      <c r="D12" s="49">
        <v>0.01743268</v>
      </c>
      <c r="E12" s="49">
        <v>-0.1458574</v>
      </c>
      <c r="F12" s="49">
        <v>-0.74205</v>
      </c>
      <c r="G12" s="49">
        <v>-0.1330323</v>
      </c>
    </row>
    <row r="13" spans="1:7" ht="12.75">
      <c r="A13" t="s">
        <v>21</v>
      </c>
      <c r="B13" s="49">
        <v>0.02865409</v>
      </c>
      <c r="C13" s="49">
        <v>0.01581774</v>
      </c>
      <c r="D13" s="49">
        <v>0.0002452419</v>
      </c>
      <c r="E13" s="49">
        <v>-0.0411656</v>
      </c>
      <c r="F13" s="49">
        <v>-0.1654654</v>
      </c>
      <c r="G13" s="49">
        <v>-0.02399616</v>
      </c>
    </row>
    <row r="14" spans="1:7" ht="12.75">
      <c r="A14" t="s">
        <v>22</v>
      </c>
      <c r="B14" s="49">
        <v>0.1358476</v>
      </c>
      <c r="C14" s="49">
        <v>0.02889289</v>
      </c>
      <c r="D14" s="49">
        <v>0.0471151</v>
      </c>
      <c r="E14" s="49">
        <v>0.06571486</v>
      </c>
      <c r="F14" s="49">
        <v>0.1416622</v>
      </c>
      <c r="G14" s="49">
        <v>0.07268475</v>
      </c>
    </row>
    <row r="15" spans="1:7" ht="12.75">
      <c r="A15" t="s">
        <v>23</v>
      </c>
      <c r="B15" s="49">
        <v>-0.457839</v>
      </c>
      <c r="C15" s="49">
        <v>-0.1089167</v>
      </c>
      <c r="D15" s="49">
        <v>-0.1091209</v>
      </c>
      <c r="E15" s="49">
        <v>-0.09752715</v>
      </c>
      <c r="F15" s="49">
        <v>-0.4531659</v>
      </c>
      <c r="G15" s="49">
        <v>-0.2027579</v>
      </c>
    </row>
    <row r="16" spans="1:7" ht="12.75">
      <c r="A16" t="s">
        <v>24</v>
      </c>
      <c r="B16" s="49">
        <v>-0.003967589</v>
      </c>
      <c r="C16" s="49">
        <v>-0.01247482</v>
      </c>
      <c r="D16" s="49">
        <v>-0.0220154</v>
      </c>
      <c r="E16" s="49">
        <v>-0.0224084</v>
      </c>
      <c r="F16" s="49">
        <v>-0.04746609</v>
      </c>
      <c r="G16" s="49">
        <v>-0.0205981</v>
      </c>
    </row>
    <row r="17" spans="1:7" ht="12.75">
      <c r="A17" t="s">
        <v>25</v>
      </c>
      <c r="B17" s="49">
        <v>-0.03954586</v>
      </c>
      <c r="C17" s="49">
        <v>-0.04939887</v>
      </c>
      <c r="D17" s="49">
        <v>-0.04810927</v>
      </c>
      <c r="E17" s="49">
        <v>-0.04419499</v>
      </c>
      <c r="F17" s="49">
        <v>-0.0303725</v>
      </c>
      <c r="G17" s="49">
        <v>-0.04387521</v>
      </c>
    </row>
    <row r="18" spans="1:7" ht="12.75">
      <c r="A18" t="s">
        <v>26</v>
      </c>
      <c r="B18" s="49">
        <v>0.05386538</v>
      </c>
      <c r="C18" s="49">
        <v>0.01367314</v>
      </c>
      <c r="D18" s="49">
        <v>0.04131274</v>
      </c>
      <c r="E18" s="49">
        <v>0.02543424</v>
      </c>
      <c r="F18" s="49">
        <v>0.04682137</v>
      </c>
      <c r="G18" s="49">
        <v>0.033374</v>
      </c>
    </row>
    <row r="19" spans="1:7" ht="12.75">
      <c r="A19" t="s">
        <v>27</v>
      </c>
      <c r="B19" s="49">
        <v>-0.2015017</v>
      </c>
      <c r="C19" s="49">
        <v>-0.2073373</v>
      </c>
      <c r="D19" s="49">
        <v>-0.2023465</v>
      </c>
      <c r="E19" s="49">
        <v>-0.200278</v>
      </c>
      <c r="F19" s="49">
        <v>-0.1588423</v>
      </c>
      <c r="G19" s="49">
        <v>-0.1971181</v>
      </c>
    </row>
    <row r="20" spans="1:7" ht="12.75">
      <c r="A20" t="s">
        <v>28</v>
      </c>
      <c r="B20" s="49">
        <v>-0.004086995</v>
      </c>
      <c r="C20" s="49">
        <v>-0.004335452</v>
      </c>
      <c r="D20" s="49">
        <v>-0.005464139</v>
      </c>
      <c r="E20" s="49">
        <v>-0.0008548504</v>
      </c>
      <c r="F20" s="49">
        <v>0.007924122</v>
      </c>
      <c r="G20" s="49">
        <v>-0.002096866</v>
      </c>
    </row>
    <row r="21" spans="1:7" ht="12.75">
      <c r="A21" t="s">
        <v>29</v>
      </c>
      <c r="B21" s="49">
        <v>-42.13327</v>
      </c>
      <c r="C21" s="49">
        <v>33.29383</v>
      </c>
      <c r="D21" s="49">
        <v>-2.060314</v>
      </c>
      <c r="E21" s="49">
        <v>38.69049</v>
      </c>
      <c r="F21" s="49">
        <v>-80.24506</v>
      </c>
      <c r="G21" s="49">
        <v>0.004239074</v>
      </c>
    </row>
    <row r="22" spans="1:7" ht="12.75">
      <c r="A22" t="s">
        <v>30</v>
      </c>
      <c r="B22" s="49">
        <v>-29.24398</v>
      </c>
      <c r="C22" s="49">
        <v>-40.90716</v>
      </c>
      <c r="D22" s="49">
        <v>4.904096</v>
      </c>
      <c r="E22" s="49">
        <v>18.664</v>
      </c>
      <c r="F22" s="49">
        <v>60.44884</v>
      </c>
      <c r="G22" s="49">
        <v>0</v>
      </c>
    </row>
    <row r="23" spans="1:7" ht="12.75">
      <c r="A23" t="s">
        <v>31</v>
      </c>
      <c r="B23" s="49">
        <v>0.01514566</v>
      </c>
      <c r="C23" s="49">
        <v>0.1820749</v>
      </c>
      <c r="D23" s="49">
        <v>-0.4835145</v>
      </c>
      <c r="E23" s="49">
        <v>0.7746141</v>
      </c>
      <c r="F23" s="49">
        <v>8.461601</v>
      </c>
      <c r="G23" s="49">
        <v>1.245692</v>
      </c>
    </row>
    <row r="24" spans="1:7" ht="12.75">
      <c r="A24" t="s">
        <v>32</v>
      </c>
      <c r="B24" s="49">
        <v>1.710498</v>
      </c>
      <c r="C24" s="49">
        <v>-0.9539543</v>
      </c>
      <c r="D24" s="49">
        <v>1.131892</v>
      </c>
      <c r="E24" s="49">
        <v>2.003708</v>
      </c>
      <c r="F24" s="49">
        <v>2.311318</v>
      </c>
      <c r="G24" s="49">
        <v>1.081226</v>
      </c>
    </row>
    <row r="25" spans="1:7" ht="12.75">
      <c r="A25" t="s">
        <v>33</v>
      </c>
      <c r="B25" s="49">
        <v>-0.4694252</v>
      </c>
      <c r="C25" s="49">
        <v>-0.2993783</v>
      </c>
      <c r="D25" s="49">
        <v>-0.4811563</v>
      </c>
      <c r="E25" s="49">
        <v>0.3189354</v>
      </c>
      <c r="F25" s="49">
        <v>-1.813251</v>
      </c>
      <c r="G25" s="49">
        <v>-0.4210537</v>
      </c>
    </row>
    <row r="26" spans="1:7" ht="12.75">
      <c r="A26" t="s">
        <v>34</v>
      </c>
      <c r="B26" s="49">
        <v>0.4637001</v>
      </c>
      <c r="C26" s="49">
        <v>0.2034408</v>
      </c>
      <c r="D26" s="49">
        <v>0.5969691</v>
      </c>
      <c r="E26" s="49">
        <v>0.4752676</v>
      </c>
      <c r="F26" s="49">
        <v>3.736252</v>
      </c>
      <c r="G26" s="49">
        <v>0.8731375</v>
      </c>
    </row>
    <row r="27" spans="1:7" ht="12.75">
      <c r="A27" t="s">
        <v>35</v>
      </c>
      <c r="B27" s="49">
        <v>-0.03572828</v>
      </c>
      <c r="C27" s="49">
        <v>0.05693701</v>
      </c>
      <c r="D27" s="49">
        <v>0.1154409</v>
      </c>
      <c r="E27" s="49">
        <v>0.07776818</v>
      </c>
      <c r="F27" s="49">
        <v>0.1639262</v>
      </c>
      <c r="G27" s="49">
        <v>0.07686166</v>
      </c>
    </row>
    <row r="28" spans="1:7" ht="12.75">
      <c r="A28" t="s">
        <v>36</v>
      </c>
      <c r="B28" s="49">
        <v>0.2383777</v>
      </c>
      <c r="C28" s="49">
        <v>-0.1262119</v>
      </c>
      <c r="D28" s="49">
        <v>0.1486043</v>
      </c>
      <c r="E28" s="49">
        <v>0.2604926</v>
      </c>
      <c r="F28" s="49">
        <v>0.05638996</v>
      </c>
      <c r="G28" s="49">
        <v>0.1101144</v>
      </c>
    </row>
    <row r="29" spans="1:7" ht="12.75">
      <c r="A29" t="s">
        <v>37</v>
      </c>
      <c r="B29" s="49">
        <v>0.03260027</v>
      </c>
      <c r="C29" s="49">
        <v>0.02754331</v>
      </c>
      <c r="D29" s="49">
        <v>0.008562148</v>
      </c>
      <c r="E29" s="49">
        <v>0.04442273</v>
      </c>
      <c r="F29" s="49">
        <v>-0.1401092</v>
      </c>
      <c r="G29" s="49">
        <v>0.005400149</v>
      </c>
    </row>
    <row r="30" spans="1:7" ht="12.75">
      <c r="A30" t="s">
        <v>38</v>
      </c>
      <c r="B30" s="49">
        <v>0.1536464</v>
      </c>
      <c r="C30" s="49">
        <v>0.08762071</v>
      </c>
      <c r="D30" s="49">
        <v>0.04795924</v>
      </c>
      <c r="E30" s="49">
        <v>0.07642214</v>
      </c>
      <c r="F30" s="49">
        <v>0.3945184</v>
      </c>
      <c r="G30" s="49">
        <v>0.1258945</v>
      </c>
    </row>
    <row r="31" spans="1:7" ht="12.75">
      <c r="A31" t="s">
        <v>39</v>
      </c>
      <c r="B31" s="49">
        <v>0.01835291</v>
      </c>
      <c r="C31" s="49">
        <v>-0.004810049</v>
      </c>
      <c r="D31" s="49">
        <v>0.003374503</v>
      </c>
      <c r="E31" s="49">
        <v>-0.009507215</v>
      </c>
      <c r="F31" s="49">
        <v>-0.01360183</v>
      </c>
      <c r="G31" s="49">
        <v>-0.001793911</v>
      </c>
    </row>
    <row r="32" spans="1:7" ht="12.75">
      <c r="A32" t="s">
        <v>40</v>
      </c>
      <c r="B32" s="49">
        <v>0.02245251</v>
      </c>
      <c r="C32" s="49">
        <v>0.0164439</v>
      </c>
      <c r="D32" s="49">
        <v>0.04386698</v>
      </c>
      <c r="E32" s="49">
        <v>0.04488367</v>
      </c>
      <c r="F32" s="49">
        <v>0.01820114</v>
      </c>
      <c r="G32" s="49">
        <v>0.03097754</v>
      </c>
    </row>
    <row r="33" spans="1:7" ht="12.75">
      <c r="A33" t="s">
        <v>41</v>
      </c>
      <c r="B33" s="49">
        <v>0.129207</v>
      </c>
      <c r="C33" s="49">
        <v>0.1166936</v>
      </c>
      <c r="D33" s="49">
        <v>0.1192431</v>
      </c>
      <c r="E33" s="49">
        <v>0.1003217</v>
      </c>
      <c r="F33" s="49">
        <v>0.08144902</v>
      </c>
      <c r="G33" s="49">
        <v>0.1104821</v>
      </c>
    </row>
    <row r="34" spans="1:7" ht="12.75">
      <c r="A34" t="s">
        <v>42</v>
      </c>
      <c r="B34" s="49">
        <v>0.008990684</v>
      </c>
      <c r="C34" s="49">
        <v>0.00729641</v>
      </c>
      <c r="D34" s="49">
        <v>-0.0001974386</v>
      </c>
      <c r="E34" s="49">
        <v>-0.004656284</v>
      </c>
      <c r="F34" s="49">
        <v>-0.02687553</v>
      </c>
      <c r="G34" s="49">
        <v>-0.001744768</v>
      </c>
    </row>
    <row r="35" spans="1:7" ht="12.75">
      <c r="A35" t="s">
        <v>43</v>
      </c>
      <c r="B35" s="49">
        <v>0.0005079808</v>
      </c>
      <c r="C35" s="49">
        <v>0.001418733</v>
      </c>
      <c r="D35" s="49">
        <v>-0.001355492</v>
      </c>
      <c r="E35" s="49">
        <v>0.003578022</v>
      </c>
      <c r="F35" s="49">
        <v>3.690132E-05</v>
      </c>
      <c r="G35" s="49">
        <v>0.0009541761</v>
      </c>
    </row>
    <row r="36" spans="1:6" ht="12.75">
      <c r="A36" t="s">
        <v>44</v>
      </c>
      <c r="B36" s="49">
        <v>20.63904</v>
      </c>
      <c r="C36" s="49">
        <v>20.64209</v>
      </c>
      <c r="D36" s="49">
        <v>20.6543</v>
      </c>
      <c r="E36" s="49">
        <v>20.65735</v>
      </c>
      <c r="F36" s="49">
        <v>20.67261</v>
      </c>
    </row>
    <row r="37" spans="1:6" ht="12.75">
      <c r="A37" t="s">
        <v>45</v>
      </c>
      <c r="B37" s="49">
        <v>0.3585816</v>
      </c>
      <c r="C37" s="49">
        <v>0.3275553</v>
      </c>
      <c r="D37" s="49">
        <v>0.3072103</v>
      </c>
      <c r="E37" s="49">
        <v>0.2904256</v>
      </c>
      <c r="F37" s="49">
        <v>0.2772013</v>
      </c>
    </row>
    <row r="38" spans="1:7" ht="12.75">
      <c r="A38" t="s">
        <v>56</v>
      </c>
      <c r="B38" s="49">
        <v>5.330991E-05</v>
      </c>
      <c r="C38" s="49">
        <v>-0.0001410098</v>
      </c>
      <c r="D38" s="49">
        <v>5.790905E-05</v>
      </c>
      <c r="E38" s="49">
        <v>-8.685332E-05</v>
      </c>
      <c r="F38" s="49">
        <v>0.0002490421</v>
      </c>
      <c r="G38" s="49">
        <v>0.0003136335</v>
      </c>
    </row>
    <row r="39" spans="1:7" ht="12.75">
      <c r="A39" t="s">
        <v>57</v>
      </c>
      <c r="B39" s="49">
        <v>7.178246E-05</v>
      </c>
      <c r="C39" s="49">
        <v>-5.717634E-05</v>
      </c>
      <c r="D39" s="49">
        <v>0</v>
      </c>
      <c r="E39" s="49">
        <v>-6.561173E-05</v>
      </c>
      <c r="F39" s="49">
        <v>0.0001349112</v>
      </c>
      <c r="G39" s="49">
        <v>0.001083415</v>
      </c>
    </row>
    <row r="40" spans="2:7" ht="12.75">
      <c r="B40" t="s">
        <v>46</v>
      </c>
      <c r="C40">
        <v>-0.00376</v>
      </c>
      <c r="D40" t="s">
        <v>47</v>
      </c>
      <c r="E40">
        <v>3.117665</v>
      </c>
      <c r="G40" s="49">
        <v>55.137865</v>
      </c>
    </row>
    <row r="42" ht="12.75">
      <c r="A42" t="s">
        <v>58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45" spans="1:3" ht="12.75">
      <c r="A45" t="s">
        <v>50</v>
      </c>
      <c r="C45" s="49">
        <v>55.137865</v>
      </c>
    </row>
    <row r="50" spans="1:7" ht="12.75">
      <c r="A50" t="s">
        <v>59</v>
      </c>
      <c r="B50">
        <f>-0.017/(B7*B7+B22*B22)*(B21*B22+B6*B7)</f>
        <v>5.3309904522283816E-05</v>
      </c>
      <c r="C50">
        <f>-0.017/(C7*C7+C22*C22)*(C21*C22+C6*C7)</f>
        <v>-0.0001410097748231963</v>
      </c>
      <c r="D50">
        <f>-0.017/(D7*D7+D22*D22)*(D21*D22+D6*D7)</f>
        <v>5.790904174898405E-05</v>
      </c>
      <c r="E50">
        <f>-0.017/(E7*E7+E22*E22)*(E21*E22+E6*E7)</f>
        <v>-8.685332973277008E-05</v>
      </c>
      <c r="F50">
        <f>-0.017/(F7*F7+F22*F22)*(F21*F22+F6*F7)</f>
        <v>0.0002490420423834885</v>
      </c>
      <c r="G50">
        <f>(B50*B$4+C50*C$4+D50*D$4+E50*E$4+F50*F$4)/SUM(B$4:F$4)</f>
        <v>8.139772036694775E-08</v>
      </c>
    </row>
    <row r="51" spans="1:7" ht="12.75">
      <c r="A51" t="s">
        <v>60</v>
      </c>
      <c r="B51">
        <f>-0.017/(B7*B7+B22*B22)*(B21*B7-B6*B22)</f>
        <v>7.178245837816518E-05</v>
      </c>
      <c r="C51">
        <f>-0.017/(C7*C7+C22*C22)*(C21*C7-C6*C22)</f>
        <v>-5.717634194202565E-05</v>
      </c>
      <c r="D51">
        <f>-0.017/(D7*D7+D22*D22)*(D21*D7-D6*D22)</f>
        <v>3.4741346499994973E-06</v>
      </c>
      <c r="E51">
        <f>-0.017/(E7*E7+E22*E22)*(E21*E7-E6*E22)</f>
        <v>-6.561172994538675E-05</v>
      </c>
      <c r="F51">
        <f>-0.017/(F7*F7+F22*F22)*(F21*F7-F6*F22)</f>
        <v>0.00013491117174266873</v>
      </c>
      <c r="G51">
        <f>(B51*B$4+C51*C$4+D51*D$4+E51*E$4+F51*F$4)/SUM(B$4:F$4)</f>
        <v>-2.952075159716134E-07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9999.980139672143</v>
      </c>
      <c r="C62">
        <f>C7+(2/0.017)*(C8*C50-C23*C51)</f>
        <v>10000.030645378001</v>
      </c>
      <c r="D62">
        <f>D7+(2/0.017)*(D8*D50-D23*D51)</f>
        <v>9999.990495616967</v>
      </c>
      <c r="E62">
        <f>E7+(2/0.017)*(E8*E50-E23*E51)</f>
        <v>10000.014289999712</v>
      </c>
      <c r="F62">
        <f>F7+(2/0.017)*(F8*F50-F23*F51)</f>
        <v>9999.64057738381</v>
      </c>
    </row>
    <row r="63" spans="1:6" ht="12.75">
      <c r="A63" t="s">
        <v>68</v>
      </c>
      <c r="B63">
        <f>B8+(3/0.017)*(B9*B50-B24*B51)</f>
        <v>-3.169239507411453</v>
      </c>
      <c r="C63">
        <f>C8+(3/0.017)*(C9*C50-C24*C51)</f>
        <v>-1.7820333575433367</v>
      </c>
      <c r="D63">
        <f>D8+(3/0.017)*(D9*D50-D24*D51)</f>
        <v>-1.4256821973236755</v>
      </c>
      <c r="E63">
        <f>E8+(3/0.017)*(E9*E50-E24*E51)</f>
        <v>-0.7895091706335905</v>
      </c>
      <c r="F63">
        <f>F8+(3/0.017)*(F9*F50-F24*F51)</f>
        <v>-7.775476901023201</v>
      </c>
    </row>
    <row r="64" spans="1:6" ht="12.75">
      <c r="A64" t="s">
        <v>69</v>
      </c>
      <c r="B64">
        <f>B9+(4/0.017)*(B10*B50-B25*B51)</f>
        <v>-0.12317908252640636</v>
      </c>
      <c r="C64">
        <f>C9+(4/0.017)*(C10*C50-C25*C51)</f>
        <v>-0.05759809951482353</v>
      </c>
      <c r="D64">
        <f>D9+(4/0.017)*(D10*D50-D25*D51)</f>
        <v>-0.08291705602539336</v>
      </c>
      <c r="E64">
        <f>E9+(4/0.017)*(E10*E50-E25*E51)</f>
        <v>-0.04063857295771686</v>
      </c>
      <c r="F64">
        <f>F9+(4/0.017)*(F10*F50-F25*F51)</f>
        <v>-0.820892645191179</v>
      </c>
    </row>
    <row r="65" spans="1:6" ht="12.75">
      <c r="A65" t="s">
        <v>70</v>
      </c>
      <c r="B65">
        <f>B10+(5/0.017)*(B11*B50-B26*B51)</f>
        <v>0.8707876883248287</v>
      </c>
      <c r="C65">
        <f>C10+(5/0.017)*(C11*C50-C26*C51)</f>
        <v>0.2720198349361352</v>
      </c>
      <c r="D65">
        <f>D10+(5/0.017)*(D11*D50-D26*D51)</f>
        <v>0.4398374219577257</v>
      </c>
      <c r="E65">
        <f>E10+(5/0.017)*(E11*E50-E26*E51)</f>
        <v>0.1977943487340843</v>
      </c>
      <c r="F65">
        <f>F10+(5/0.017)*(F11*F50-F26*F51)</f>
        <v>0.053485328534897625</v>
      </c>
    </row>
    <row r="66" spans="1:6" ht="12.75">
      <c r="A66" t="s">
        <v>71</v>
      </c>
      <c r="B66">
        <f>B11+(6/0.017)*(B12*B50-B27*B51)</f>
        <v>1.371785786786258</v>
      </c>
      <c r="C66">
        <f>C11+(6/0.017)*(C12*C50-C27*C51)</f>
        <v>1.7030355492242375</v>
      </c>
      <c r="D66">
        <f>D11+(6/0.017)*(D12*D50-D27*D51)</f>
        <v>1.452598747963482</v>
      </c>
      <c r="E66">
        <f>E11+(6/0.017)*(E12*E50-E27*E51)</f>
        <v>1.1485640137696478</v>
      </c>
      <c r="F66">
        <f>F11+(6/0.017)*(F12*F50-F27*F51)</f>
        <v>11.748190427080473</v>
      </c>
    </row>
    <row r="67" spans="1:6" ht="12.75">
      <c r="A67" t="s">
        <v>72</v>
      </c>
      <c r="B67">
        <f>B12+(7/0.017)*(B13*B50-B28*B51)</f>
        <v>-0.055865474922659926</v>
      </c>
      <c r="C67">
        <f>C12+(7/0.017)*(C13*C50-C28*C51)</f>
        <v>0.01321813500293222</v>
      </c>
      <c r="D67">
        <f>D12+(7/0.017)*(D13*D50-D28*D51)</f>
        <v>0.01722594544879985</v>
      </c>
      <c r="E67">
        <f>E12+(7/0.017)*(E13*E50-E28*E51)</f>
        <v>-0.1373475660658275</v>
      </c>
      <c r="F67">
        <f>F12+(7/0.017)*(F13*F50-F28*F51)</f>
        <v>-0.7621504904214977</v>
      </c>
    </row>
    <row r="68" spans="1:6" ht="12.75">
      <c r="A68" t="s">
        <v>73</v>
      </c>
      <c r="B68">
        <f>B13+(8/0.017)*(B14*B50-B29*B51)</f>
        <v>0.0309608641464421</v>
      </c>
      <c r="C68">
        <f>C13+(8/0.017)*(C14*C50-C29*C51)</f>
        <v>0.014641573316651217</v>
      </c>
      <c r="D68">
        <f>D13+(8/0.017)*(D14*D50-D29*D51)</f>
        <v>0.0015151921295822749</v>
      </c>
      <c r="E68">
        <f>E13+(8/0.017)*(E14*E50-E29*E51)</f>
        <v>-0.04247990693634164</v>
      </c>
      <c r="F68">
        <f>F13+(8/0.017)*(F14*F50-F29*F51)</f>
        <v>-0.13996792237154537</v>
      </c>
    </row>
    <row r="69" spans="1:6" ht="12.75">
      <c r="A69" t="s">
        <v>74</v>
      </c>
      <c r="B69">
        <f>B14+(9/0.017)*(B15*B50-B30*B51)</f>
        <v>0.11708711604671794</v>
      </c>
      <c r="C69">
        <f>C14+(9/0.017)*(C15*C50-C30*C51)</f>
        <v>0.039676028774049306</v>
      </c>
      <c r="D69">
        <f>D14+(9/0.017)*(D15*D50-D30*D51)</f>
        <v>0.043681492205804404</v>
      </c>
      <c r="E69">
        <f>E14+(9/0.017)*(E15*E50-E30*E51)</f>
        <v>0.07285384345619898</v>
      </c>
      <c r="F69">
        <f>F14+(9/0.017)*(F15*F50-F30*F51)</f>
        <v>0.05373627599803815</v>
      </c>
    </row>
    <row r="70" spans="1:6" ht="12.75">
      <c r="A70" t="s">
        <v>75</v>
      </c>
      <c r="B70">
        <f>B15+(10/0.017)*(B16*B50-B31*B51)</f>
        <v>-0.45873836987586286</v>
      </c>
      <c r="C70">
        <f>C15+(10/0.017)*(C16*C50-C31*C51)</f>
        <v>-0.10804372908660118</v>
      </c>
      <c r="D70">
        <f>D15+(10/0.017)*(D16*D50-D31*D51)</f>
        <v>-0.1098777318797173</v>
      </c>
      <c r="E70">
        <f>E15+(10/0.017)*(E16*E50-E31*E51)</f>
        <v>-0.09674923274654644</v>
      </c>
      <c r="F70">
        <f>F15+(10/0.017)*(F16*F50-F31*F51)</f>
        <v>-0.45904002539671407</v>
      </c>
    </row>
    <row r="71" spans="1:6" ht="12.75">
      <c r="A71" t="s">
        <v>76</v>
      </c>
      <c r="B71">
        <f>B16+(11/0.017)*(B17*B50-B32*B51)</f>
        <v>-0.006374571719972431</v>
      </c>
      <c r="C71">
        <f>C16+(11/0.017)*(C17*C50-C32*C51)</f>
        <v>-0.007359221092394763</v>
      </c>
      <c r="D71">
        <f>D16+(11/0.017)*(D17*D50-D32*D51)</f>
        <v>-0.023916692748333634</v>
      </c>
      <c r="E71">
        <f>E16+(11/0.017)*(E17*E50-E32*E51)</f>
        <v>-0.018019155881526607</v>
      </c>
      <c r="F71">
        <f>F16+(11/0.017)*(F17*F50-F32*F51)</f>
        <v>-0.05394933894848197</v>
      </c>
    </row>
    <row r="72" spans="1:6" ht="12.75">
      <c r="A72" t="s">
        <v>77</v>
      </c>
      <c r="B72">
        <f>B17+(12/0.017)*(B18*B50-B33*B51)</f>
        <v>-0.04406579258927839</v>
      </c>
      <c r="C72">
        <f>C17+(12/0.017)*(C18*C50-C33*C51)</f>
        <v>-0.04605011697633887</v>
      </c>
      <c r="D72">
        <f>D17+(12/0.017)*(D18*D50-D33*D51)</f>
        <v>-0.04671295381180596</v>
      </c>
      <c r="E72">
        <f>E17+(12/0.017)*(E18*E50-E33*E51)</f>
        <v>-0.041108002808348455</v>
      </c>
      <c r="F72">
        <f>F17+(12/0.017)*(F18*F50-F33*F51)</f>
        <v>-0.029898071609528752</v>
      </c>
    </row>
    <row r="73" spans="1:6" ht="12.75">
      <c r="A73" t="s">
        <v>78</v>
      </c>
      <c r="B73">
        <f>B18+(13/0.017)*(B19*B50-B34*B51)</f>
        <v>0.045157360750277147</v>
      </c>
      <c r="C73">
        <f>C18+(13/0.017)*(C19*C50-C34*C51)</f>
        <v>0.036349550837721366</v>
      </c>
      <c r="D73">
        <f>D18+(13/0.017)*(D19*D50-D34*D51)</f>
        <v>0.032352676597427604</v>
      </c>
      <c r="E73">
        <f>E18+(13/0.017)*(E19*E50-E34*E51)</f>
        <v>0.03850253154177736</v>
      </c>
      <c r="F73">
        <f>F18+(13/0.017)*(F19*F50-F34*F51)</f>
        <v>0.01934349821470518</v>
      </c>
    </row>
    <row r="74" spans="1:6" ht="12.75">
      <c r="A74" t="s">
        <v>79</v>
      </c>
      <c r="B74">
        <f>B19+(14/0.017)*(B20*B50-B35*B51)</f>
        <v>-0.20171115764318373</v>
      </c>
      <c r="C74">
        <f>C19+(14/0.017)*(C20*C50-C35*C51)</f>
        <v>-0.20676703958660417</v>
      </c>
      <c r="D74">
        <f>D19+(14/0.017)*(D20*D50-D35*D51)</f>
        <v>-0.20260320555791034</v>
      </c>
      <c r="E74">
        <f>E19+(14/0.017)*(E20*E50-E35*E51)</f>
        <v>-0.20002352379787502</v>
      </c>
      <c r="F74">
        <f>F19+(14/0.017)*(F20*F50-F35*F51)</f>
        <v>-0.1572212143662834</v>
      </c>
    </row>
    <row r="75" spans="1:6" ht="12.75">
      <c r="A75" t="s">
        <v>80</v>
      </c>
      <c r="B75" s="49">
        <f>B20</f>
        <v>-0.004086995</v>
      </c>
      <c r="C75" s="49">
        <f>C20</f>
        <v>-0.004335452</v>
      </c>
      <c r="D75" s="49">
        <f>D20</f>
        <v>-0.005464139</v>
      </c>
      <c r="E75" s="49">
        <f>E20</f>
        <v>-0.0008548504</v>
      </c>
      <c r="F75" s="49">
        <f>F20</f>
        <v>0.007924122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-29.270454966213155</v>
      </c>
      <c r="C82">
        <f>C22+(2/0.017)*(C8*C51+C23*C50)</f>
        <v>-40.898251097422715</v>
      </c>
      <c r="D82">
        <f>D22+(2/0.017)*(D8*D51+D23*D50)</f>
        <v>4.9002198466394145</v>
      </c>
      <c r="E82">
        <f>E22+(2/0.017)*(E8*E51+E23*E50)</f>
        <v>18.66236315113678</v>
      </c>
      <c r="F82">
        <f>F22+(2/0.017)*(F8*F51+F23*F50)</f>
        <v>60.574804383117325</v>
      </c>
    </row>
    <row r="83" spans="1:6" ht="12.75">
      <c r="A83" t="s">
        <v>83</v>
      </c>
      <c r="B83">
        <f>B23+(3/0.017)*(B9*B51+B24*B50)</f>
        <v>0.029440085731265567</v>
      </c>
      <c r="C83">
        <f>C23+(3/0.017)*(C9*C51+C24*C50)</f>
        <v>0.206240135910084</v>
      </c>
      <c r="D83">
        <f>D23+(3/0.017)*(D9*D51+D24*D50)</f>
        <v>-0.4720019698243945</v>
      </c>
      <c r="E83">
        <f>E23+(3/0.017)*(E9*E51+E24*E50)</f>
        <v>0.7443791595156847</v>
      </c>
      <c r="F83">
        <f>F23+(3/0.017)*(F9*F51+F24*F50)</f>
        <v>8.543192656159974</v>
      </c>
    </row>
    <row r="84" spans="1:6" ht="12.75">
      <c r="A84" t="s">
        <v>84</v>
      </c>
      <c r="B84">
        <f>B24+(4/0.017)*(B10*B51+B25*B50)</f>
        <v>1.7191194186057983</v>
      </c>
      <c r="C84">
        <f>C24+(4/0.017)*(C10*C51+C25*C50)</f>
        <v>-0.948584870878172</v>
      </c>
      <c r="D84">
        <f>D24+(4/0.017)*(D10*D51+D25*D50)</f>
        <v>1.1256757490101423</v>
      </c>
      <c r="E84">
        <f>E24+(4/0.017)*(E10*E51+E25*E50)</f>
        <v>1.993827760010682</v>
      </c>
      <c r="F84">
        <f>F24+(4/0.017)*(F10*F51+F25*F50)</f>
        <v>2.183982625602235</v>
      </c>
    </row>
    <row r="85" spans="1:6" ht="12.75">
      <c r="A85" t="s">
        <v>85</v>
      </c>
      <c r="B85">
        <f>B25+(5/0.017)*(B11*B51+B26*B50)</f>
        <v>-0.4331923252740639</v>
      </c>
      <c r="C85">
        <f>C25+(5/0.017)*(C11*C51+C26*C50)</f>
        <v>-0.336449909271627</v>
      </c>
      <c r="D85">
        <f>D25+(5/0.017)*(D11*D51+D26*D50)</f>
        <v>-0.4695046276134534</v>
      </c>
      <c r="E85">
        <f>E25+(5/0.017)*(E11*E51+E26*E50)</f>
        <v>0.2847511859420947</v>
      </c>
      <c r="F85">
        <f>F25+(5/0.017)*(F11*F51+F26*F50)</f>
        <v>-1.0705161557155105</v>
      </c>
    </row>
    <row r="86" spans="1:6" ht="12.75">
      <c r="A86" t="s">
        <v>86</v>
      </c>
      <c r="B86">
        <f>B26+(6/0.017)*(B12*B51+B27*B50)</f>
        <v>0.4617750830461577</v>
      </c>
      <c r="C86">
        <f>C26+(6/0.017)*(C12*C51+C27*C50)</f>
        <v>0.2002619127369223</v>
      </c>
      <c r="D86">
        <f>D26+(6/0.017)*(D12*D51+D27*D50)</f>
        <v>0.5993499124853897</v>
      </c>
      <c r="E86">
        <f>E26+(6/0.017)*(E12*E51+E27*E50)</f>
        <v>0.4762613168090867</v>
      </c>
      <c r="F86">
        <f>F26+(6/0.017)*(F12*F51+F27*F50)</f>
        <v>3.7153274167023</v>
      </c>
    </row>
    <row r="87" spans="1:6" ht="12.75">
      <c r="A87" t="s">
        <v>87</v>
      </c>
      <c r="B87">
        <f>B27+(7/0.017)*(B13*B51+B28*B50)</f>
        <v>-0.029648675638222606</v>
      </c>
      <c r="C87">
        <f>C27+(7/0.017)*(C13*C51+C28*C50)</f>
        <v>0.06389283221271318</v>
      </c>
      <c r="D87">
        <f>D27+(7/0.017)*(D13*D51+D28*D50)</f>
        <v>0.11898470543018393</v>
      </c>
      <c r="E87">
        <f>E27+(7/0.017)*(E13*E51+E28*E50)</f>
        <v>0.06956430210861486</v>
      </c>
      <c r="F87">
        <f>F27+(7/0.017)*(F13*F51+F28*F50)</f>
        <v>0.16051692815765745</v>
      </c>
    </row>
    <row r="88" spans="1:6" ht="12.75">
      <c r="A88" t="s">
        <v>88</v>
      </c>
      <c r="B88">
        <f>B28+(8/0.017)*(B14*B51+B29*B50)</f>
        <v>0.2437844726935879</v>
      </c>
      <c r="C88">
        <f>C28+(8/0.017)*(C14*C51+C29*C50)</f>
        <v>-0.12881701327026768</v>
      </c>
      <c r="D88">
        <f>D28+(8/0.017)*(D14*D51+D29*D50)</f>
        <v>0.14891465764114878</v>
      </c>
      <c r="E88">
        <f>E28+(8/0.017)*(E14*E51+E29*E50)</f>
        <v>0.25664792815809945</v>
      </c>
      <c r="F88">
        <f>F28+(8/0.017)*(F14*F51+F29*F50)</f>
        <v>0.048963480973613</v>
      </c>
    </row>
    <row r="89" spans="1:6" ht="12.75">
      <c r="A89" t="s">
        <v>89</v>
      </c>
      <c r="B89">
        <f>B29+(9/0.017)*(B15*B51+B30*B50)</f>
        <v>0.01953759903383099</v>
      </c>
      <c r="C89">
        <f>C29+(9/0.017)*(C15*C51+C30*C50)</f>
        <v>0.024299118062296236</v>
      </c>
      <c r="D89">
        <f>D29+(9/0.017)*(D15*D51+D30*D50)</f>
        <v>0.009831768963830808</v>
      </c>
      <c r="E89">
        <f>E29+(9/0.017)*(E15*E51+E30*E50)</f>
        <v>0.04429641643144434</v>
      </c>
      <c r="F89">
        <f>F29+(9/0.017)*(F15*F51+F30*F50)</f>
        <v>-0.12046033354238793</v>
      </c>
    </row>
    <row r="90" spans="1:6" ht="12.75">
      <c r="A90" t="s">
        <v>90</v>
      </c>
      <c r="B90">
        <f>B30+(10/0.017)*(B16*B51+B31*B50)</f>
        <v>0.15405439328679524</v>
      </c>
      <c r="C90">
        <f>C30+(10/0.017)*(C16*C51+C31*C50)</f>
        <v>0.08843925617668456</v>
      </c>
      <c r="D90">
        <f>D30+(10/0.017)*(D16*D51+D31*D50)</f>
        <v>0.04802919868890322</v>
      </c>
      <c r="E90">
        <f>E30+(10/0.017)*(E16*E51+E31*E50)</f>
        <v>0.07777272068737856</v>
      </c>
      <c r="F90">
        <f>F30+(10/0.017)*(F16*F51+F31*F50)</f>
        <v>0.38875890979806116</v>
      </c>
    </row>
    <row r="91" spans="1:6" ht="12.75">
      <c r="A91" t="s">
        <v>91</v>
      </c>
      <c r="B91">
        <f>B31+(11/0.017)*(B17*B51+B32*B50)</f>
        <v>0.01729059607435151</v>
      </c>
      <c r="C91">
        <f>C31+(11/0.017)*(C17*C51+C32*C50)</f>
        <v>-0.004482833911117667</v>
      </c>
      <c r="D91">
        <f>D31+(11/0.017)*(D17*D51+D32*D50)</f>
        <v>0.004910074978683255</v>
      </c>
      <c r="E91">
        <f>E31+(11/0.017)*(E17*E51+E32*E50)</f>
        <v>-0.010153359167905029</v>
      </c>
      <c r="F91">
        <f>F31+(11/0.017)*(F17*F51+F32*F50)</f>
        <v>-0.013320191489935906</v>
      </c>
    </row>
    <row r="92" spans="1:6" ht="12.75">
      <c r="A92" t="s">
        <v>92</v>
      </c>
      <c r="B92">
        <f>B32+(12/0.017)*(B18*B51+B33*B50)</f>
        <v>0.0300439939281069</v>
      </c>
      <c r="C92">
        <f>C32+(12/0.017)*(C18*C51+C33*C50)</f>
        <v>0.0042768046677393</v>
      </c>
      <c r="D92">
        <f>D32+(12/0.017)*(D18*D51+D33*D50)</f>
        <v>0.048842589184257906</v>
      </c>
      <c r="E92">
        <f>E32+(12/0.017)*(E18*E51+E33*E50)</f>
        <v>0.03755515834656598</v>
      </c>
      <c r="F92">
        <f>F32+(12/0.017)*(F18*F51+F33*F50)</f>
        <v>0.03697828553898633</v>
      </c>
    </row>
    <row r="93" spans="1:6" ht="12.75">
      <c r="A93" t="s">
        <v>93</v>
      </c>
      <c r="B93">
        <f>B33+(13/0.017)*(B19*B51+B34*B50)</f>
        <v>0.11851259214466213</v>
      </c>
      <c r="C93">
        <f>C33+(13/0.017)*(C19*C51+C34*C50)</f>
        <v>0.1249722471766613</v>
      </c>
      <c r="D93">
        <f>D33+(13/0.017)*(D19*D51+D34*D50)</f>
        <v>0.11869678458399277</v>
      </c>
      <c r="E93">
        <f>E33+(13/0.017)*(E19*E51+E34*E50)</f>
        <v>0.1106796410385051</v>
      </c>
      <c r="F93">
        <f>F33+(13/0.017)*(F19*F51+F34*F50)</f>
        <v>0.059943397055511174</v>
      </c>
    </row>
    <row r="94" spans="1:6" ht="12.75">
      <c r="A94" t="s">
        <v>94</v>
      </c>
      <c r="B94">
        <f>B34+(14/0.017)*(B20*B51+B35*B50)</f>
        <v>0.0087713829430912</v>
      </c>
      <c r="C94">
        <f>C34+(14/0.017)*(C20*C51+C35*C50)</f>
        <v>0.007335799465426706</v>
      </c>
      <c r="D94">
        <f>D34+(14/0.017)*(D20*D51+D35*D50)</f>
        <v>-0.0002777149273123638</v>
      </c>
      <c r="E94">
        <f>E34+(14/0.017)*(E20*E51+E35*E50)</f>
        <v>-0.004866016279621199</v>
      </c>
      <c r="F94">
        <f>F34+(14/0.017)*(F20*F51+F35*F50)</f>
        <v>-0.025987565535404808</v>
      </c>
    </row>
    <row r="95" spans="1:6" ht="12.75">
      <c r="A95" t="s">
        <v>95</v>
      </c>
      <c r="B95" s="49">
        <f>B35</f>
        <v>0.0005079808</v>
      </c>
      <c r="C95" s="49">
        <f>C35</f>
        <v>0.001418733</v>
      </c>
      <c r="D95" s="49">
        <f>D35</f>
        <v>-0.001355492</v>
      </c>
      <c r="E95" s="49">
        <f>E35</f>
        <v>0.003578022</v>
      </c>
      <c r="F95" s="49">
        <f>F35</f>
        <v>3.690132E-05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-3.169245801637521</v>
      </c>
      <c r="C103">
        <f>C63*10000/C62</f>
        <v>-1.7820278964514873</v>
      </c>
      <c r="D103">
        <f>D63*10000/D62</f>
        <v>-1.425683552347932</v>
      </c>
      <c r="E103">
        <f>E63*10000/E62</f>
        <v>-0.7895080424266206</v>
      </c>
      <c r="F103">
        <f>F63*10000/F62</f>
        <v>-7.775756379293272</v>
      </c>
      <c r="G103">
        <f>AVERAGE(C103:E103)</f>
        <v>-1.3324064970753466</v>
      </c>
      <c r="H103">
        <f>STDEV(C103:E103)</f>
        <v>0.5027915790251755</v>
      </c>
      <c r="I103">
        <f>(B103*B4+C103*C4+D103*D4+E103*E4+F103*F4)/SUM(B4:F4)</f>
        <v>-2.4587093065058157</v>
      </c>
      <c r="K103">
        <f>(LN(H103)+LN(H123))/2-LN(K114*K115^3)</f>
        <v>-4.469870984473127</v>
      </c>
    </row>
    <row r="104" spans="1:11" ht="12.75">
      <c r="A104" t="s">
        <v>69</v>
      </c>
      <c r="B104">
        <f>B64*10000/B62</f>
        <v>-0.12317932716458863</v>
      </c>
      <c r="C104">
        <f>C64*10000/C62</f>
        <v>-0.05759792300381127</v>
      </c>
      <c r="D104">
        <f>D64*10000/D62</f>
        <v>-0.0829171348330143</v>
      </c>
      <c r="E104">
        <f>E64*10000/E62</f>
        <v>-0.04063851488528026</v>
      </c>
      <c r="F104">
        <f>F64*10000/F62</f>
        <v>-0.8209221509898986</v>
      </c>
      <c r="G104">
        <f>AVERAGE(C104:E104)</f>
        <v>-0.060384524240701946</v>
      </c>
      <c r="H104">
        <f>STDEV(C104:E104)</f>
        <v>0.02127661359359883</v>
      </c>
      <c r="I104">
        <f>(B104*B4+C104*C4+D104*D4+E104*E4+F104*F4)/SUM(B4:F4)</f>
        <v>-0.1710215392893428</v>
      </c>
      <c r="K104">
        <f>(LN(H104)+LN(H124))/2-LN(K114*K115^4)</f>
        <v>-5.005646831781594</v>
      </c>
    </row>
    <row r="105" spans="1:11" ht="12.75">
      <c r="A105" t="s">
        <v>70</v>
      </c>
      <c r="B105">
        <f>B65*10000/B62</f>
        <v>0.8707894177411618</v>
      </c>
      <c r="C105">
        <f>C65*10000/C62</f>
        <v>0.2720190013236233</v>
      </c>
      <c r="D105">
        <f>D65*10000/D62</f>
        <v>0.43983783999645604</v>
      </c>
      <c r="E105">
        <f>E65*10000/E62</f>
        <v>0.19779406608636957</v>
      </c>
      <c r="F105">
        <f>F65*10000/F62</f>
        <v>0.0534872509876659</v>
      </c>
      <c r="G105">
        <f>AVERAGE(C105:E105)</f>
        <v>0.30321696913548296</v>
      </c>
      <c r="H105">
        <f>STDEV(C105:E105)</f>
        <v>0.12400113716757453</v>
      </c>
      <c r="I105">
        <f>(B105*B4+C105*C4+D105*D4+E105*E4+F105*F4)/SUM(B4:F4)</f>
        <v>0.35206579890292283</v>
      </c>
      <c r="K105">
        <f>(LN(H105)+LN(H125))/2-LN(K114*K115^5)</f>
        <v>-4.194569568531435</v>
      </c>
    </row>
    <row r="106" spans="1:11" ht="12.75">
      <c r="A106" t="s">
        <v>71</v>
      </c>
      <c r="B106">
        <f>B66*10000/B62</f>
        <v>1.3717885112032162</v>
      </c>
      <c r="C106">
        <f>C66*10000/C62</f>
        <v>1.7030303302234158</v>
      </c>
      <c r="D106">
        <f>D66*10000/D62</f>
        <v>1.4526001285702836</v>
      </c>
      <c r="E106">
        <f>E66*10000/E62</f>
        <v>1.1485623724740508</v>
      </c>
      <c r="F106">
        <f>F66*10000/F62</f>
        <v>11.748612698791753</v>
      </c>
      <c r="G106">
        <f>AVERAGE(C106:E106)</f>
        <v>1.4347309437559168</v>
      </c>
      <c r="H106">
        <f>STDEV(C106:E106)</f>
        <v>0.2776655539802073</v>
      </c>
      <c r="I106">
        <f>(B106*B4+C106*C4+D106*D4+E106*E4+F106*F4)/SUM(B4:F4)</f>
        <v>2.802670648042551</v>
      </c>
      <c r="K106">
        <f>(LN(H106)+LN(H126))/2-LN(K114*K115^6)</f>
        <v>-3.539196152064111</v>
      </c>
    </row>
    <row r="107" spans="1:11" ht="12.75">
      <c r="A107" t="s">
        <v>72</v>
      </c>
      <c r="B107">
        <f>B67*10000/B62</f>
        <v>-0.055865585873545065</v>
      </c>
      <c r="C107">
        <f>C67*10000/C62</f>
        <v>0.013218094495581994</v>
      </c>
      <c r="D107">
        <f>D67*10000/D62</f>
        <v>0.01722596182101378</v>
      </c>
      <c r="E107">
        <f>E67*10000/E62</f>
        <v>-0.13734736979644</v>
      </c>
      <c r="F107">
        <f>F67*10000/F62</f>
        <v>-0.7621778848184341</v>
      </c>
      <c r="G107">
        <f>AVERAGE(C107:E107)</f>
        <v>-0.03563443782661474</v>
      </c>
      <c r="H107">
        <f>STDEV(C107:E107)</f>
        <v>0.08810877452074958</v>
      </c>
      <c r="I107">
        <f>(B107*B4+C107*C4+D107*D4+E107*E4+F107*F4)/SUM(B4:F4)</f>
        <v>-0.13558031885673405</v>
      </c>
      <c r="K107">
        <f>(LN(H107)+LN(H127))/2-LN(K114*K115^7)</f>
        <v>-4.476141212205222</v>
      </c>
    </row>
    <row r="108" spans="1:9" ht="12.75">
      <c r="A108" t="s">
        <v>73</v>
      </c>
      <c r="B108">
        <f>B68*10000/B62</f>
        <v>0.030960925635855487</v>
      </c>
      <c r="C108">
        <f>C68*10000/C62</f>
        <v>0.014641528447133841</v>
      </c>
      <c r="D108">
        <f>D68*10000/D62</f>
        <v>0.0015151935696802806</v>
      </c>
      <c r="E108">
        <f>E68*10000/E62</f>
        <v>-0.0424798462326426</v>
      </c>
      <c r="F108">
        <f>F68*10000/F62</f>
        <v>-0.13997295331605303</v>
      </c>
      <c r="G108">
        <f>AVERAGE(C108:E108)</f>
        <v>-0.008774374738609493</v>
      </c>
      <c r="H108">
        <f>STDEV(C108:E108)</f>
        <v>0.029918543970338402</v>
      </c>
      <c r="I108">
        <f>(B108*B4+C108*C4+D108*D4+E108*E4+F108*F4)/SUM(B4:F4)</f>
        <v>-0.020539118419956707</v>
      </c>
    </row>
    <row r="109" spans="1:9" ht="12.75">
      <c r="A109" t="s">
        <v>74</v>
      </c>
      <c r="B109">
        <f>B69*10000/B62</f>
        <v>0.11708734858603102</v>
      </c>
      <c r="C109">
        <f>C69*10000/C62</f>
        <v>0.03967590718573198</v>
      </c>
      <c r="D109">
        <f>D69*10000/D62</f>
        <v>0.0436815337224072</v>
      </c>
      <c r="E109">
        <f>E69*10000/E62</f>
        <v>0.07285373934820755</v>
      </c>
      <c r="F109">
        <f>F69*10000/F62</f>
        <v>0.05373820747075</v>
      </c>
      <c r="G109">
        <f>AVERAGE(C109:E109)</f>
        <v>0.052070393418782245</v>
      </c>
      <c r="H109">
        <f>STDEV(C109:E109)</f>
        <v>0.018109993429166353</v>
      </c>
      <c r="I109">
        <f>(B109*B4+C109*C4+D109*D4+E109*E4+F109*F4)/SUM(B4:F4)</f>
        <v>0.06171202137801286</v>
      </c>
    </row>
    <row r="110" spans="1:11" ht="12.75">
      <c r="A110" t="s">
        <v>75</v>
      </c>
      <c r="B110">
        <f>B70*10000/B62</f>
        <v>-0.45873928094711486</v>
      </c>
      <c r="C110">
        <f>C70*10000/C62</f>
        <v>-0.10804339798352401</v>
      </c>
      <c r="D110">
        <f>D70*10000/D62</f>
        <v>-0.10987783631182163</v>
      </c>
      <c r="E110">
        <f>E70*10000/E62</f>
        <v>-0.09674909449209321</v>
      </c>
      <c r="F110">
        <f>F70*10000/F62</f>
        <v>-0.4590565249264309</v>
      </c>
      <c r="G110">
        <f>AVERAGE(C110:E110)</f>
        <v>-0.10489010959581295</v>
      </c>
      <c r="H110">
        <f>STDEV(C110:E110)</f>
        <v>0.007109738826731157</v>
      </c>
      <c r="I110">
        <f>(B110*B4+C110*C4+D110*D4+E110*E4+F110*F4)/SUM(B4:F4)</f>
        <v>-0.2034280600783494</v>
      </c>
      <c r="K110">
        <f>EXP(AVERAGE(K103:K107))</f>
        <v>0.013074585780363619</v>
      </c>
    </row>
    <row r="111" spans="1:9" ht="12.75">
      <c r="A111" t="s">
        <v>76</v>
      </c>
      <c r="B111">
        <f>B71*10000/B62</f>
        <v>-0.006374584380106005</v>
      </c>
      <c r="C111">
        <f>C71*10000/C62</f>
        <v>-0.007359198539852659</v>
      </c>
      <c r="D111">
        <f>D71*10000/D62</f>
        <v>-0.023916715479696114</v>
      </c>
      <c r="E111">
        <f>E71*10000/E62</f>
        <v>-0.018019130132190166</v>
      </c>
      <c r="F111">
        <f>F71*10000/F62</f>
        <v>-0.05395127807943338</v>
      </c>
      <c r="G111">
        <f>AVERAGE(C111:E111)</f>
        <v>-0.016431681383912978</v>
      </c>
      <c r="H111">
        <f>STDEV(C111:E111)</f>
        <v>0.008392129464540328</v>
      </c>
      <c r="I111">
        <f>(B111*B4+C111*C4+D111*D4+E111*E4+F111*F4)/SUM(B4:F4)</f>
        <v>-0.01998412416438669</v>
      </c>
    </row>
    <row r="112" spans="1:9" ht="12.75">
      <c r="A112" t="s">
        <v>77</v>
      </c>
      <c r="B112">
        <f>B72*10000/B62</f>
        <v>-0.04406588010556101</v>
      </c>
      <c r="C112">
        <f>C72*10000/C62</f>
        <v>-0.04604997585444717</v>
      </c>
      <c r="D112">
        <f>D72*10000/D62</f>
        <v>-0.04671299820962872</v>
      </c>
      <c r="E112">
        <f>E72*10000/E62</f>
        <v>-0.04110794406509757</v>
      </c>
      <c r="F112">
        <f>F72*10000/F62</f>
        <v>-0.02989914625246554</v>
      </c>
      <c r="G112">
        <f>AVERAGE(C112:E112)</f>
        <v>-0.044623639376391154</v>
      </c>
      <c r="H112">
        <f>STDEV(C112:E112)</f>
        <v>0.0030626760851021396</v>
      </c>
      <c r="I112">
        <f>(B112*B4+C112*C4+D112*D4+E112*E4+F112*F4)/SUM(B4:F4)</f>
        <v>-0.04257652855859723</v>
      </c>
    </row>
    <row r="113" spans="1:9" ht="12.75">
      <c r="A113" t="s">
        <v>78</v>
      </c>
      <c r="B113">
        <f>B73*10000/B62</f>
        <v>0.045157450434454224</v>
      </c>
      <c r="C113">
        <f>C73*10000/C62</f>
        <v>0.03634943944349017</v>
      </c>
      <c r="D113">
        <f>D73*10000/D62</f>
        <v>0.03235270734667988</v>
      </c>
      <c r="E113">
        <f>E73*10000/E62</f>
        <v>0.03850247652173952</v>
      </c>
      <c r="F113">
        <f>F73*10000/F62</f>
        <v>0.01934419348876836</v>
      </c>
      <c r="G113">
        <f>AVERAGE(C113:E113)</f>
        <v>0.03573487443730319</v>
      </c>
      <c r="H113">
        <f>STDEV(C113:E113)</f>
        <v>0.00312060616495426</v>
      </c>
      <c r="I113">
        <f>(B113*B4+C113*C4+D113*D4+E113*E4+F113*F4)/SUM(B4:F4)</f>
        <v>0.03491160725587735</v>
      </c>
    </row>
    <row r="114" spans="1:11" ht="12.75">
      <c r="A114" t="s">
        <v>79</v>
      </c>
      <c r="B114">
        <f>B74*10000/B62</f>
        <v>-0.20171155824895165</v>
      </c>
      <c r="C114">
        <f>C74*10000/C62</f>
        <v>-0.2067664059431374</v>
      </c>
      <c r="D114">
        <f>D74*10000/D62</f>
        <v>-0.2026033981199403</v>
      </c>
      <c r="E114">
        <f>E74*10000/E62</f>
        <v>-0.20002323796467375</v>
      </c>
      <c r="F114">
        <f>F74*10000/F62</f>
        <v>-0.15722686545541512</v>
      </c>
      <c r="G114">
        <f>AVERAGE(C114:E114)</f>
        <v>-0.20313101400925046</v>
      </c>
      <c r="H114">
        <f>STDEV(C114:E114)</f>
        <v>0.003402405397869686</v>
      </c>
      <c r="I114">
        <f>(B114*B4+C114*C4+D114*D4+E114*E4+F114*F4)/SUM(B4:F4)</f>
        <v>-0.19679628263996343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-0.004087003116922186</v>
      </c>
      <c r="C115">
        <f>C75*10000/C62</f>
        <v>-0.004335438713884181</v>
      </c>
      <c r="D115">
        <f>D75*10000/D62</f>
        <v>-0.005464144193331936</v>
      </c>
      <c r="E115">
        <f>E75*10000/E62</f>
        <v>-0.0008548491784205486</v>
      </c>
      <c r="F115">
        <f>F75*10000/F62</f>
        <v>0.007924406821103139</v>
      </c>
      <c r="G115">
        <f>AVERAGE(C115:E115)</f>
        <v>-0.0035514773618788888</v>
      </c>
      <c r="H115">
        <f>STDEV(C115:E115)</f>
        <v>0.0024025708490490382</v>
      </c>
      <c r="I115">
        <f>(B115*B4+C115*C4+D115*D4+E115*E4+F115*F4)/SUM(B4:F4)</f>
        <v>-0.002096525709682588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-29.27051309841182</v>
      </c>
      <c r="C122">
        <f>C82*10000/C62</f>
        <v>-40.898125763570356</v>
      </c>
      <c r="D122">
        <f>D82*10000/D62</f>
        <v>4.900224504000478</v>
      </c>
      <c r="E122">
        <f>E82*10000/E62</f>
        <v>18.662336482658485</v>
      </c>
      <c r="F122">
        <f>F82*10000/F62</f>
        <v>60.57698165684012</v>
      </c>
      <c r="G122">
        <f>AVERAGE(C122:E122)</f>
        <v>-5.778521592303798</v>
      </c>
      <c r="H122">
        <f>STDEV(C122:E122)</f>
        <v>31.183150568666296</v>
      </c>
      <c r="I122">
        <f>(B122*B4+C122*C4+D122*D4+E122*E4+F122*F4)/SUM(B4:F4)</f>
        <v>-0.3206603791303943</v>
      </c>
    </row>
    <row r="123" spans="1:9" ht="12.75">
      <c r="A123" t="s">
        <v>83</v>
      </c>
      <c r="B123">
        <f>B83*10000/B62</f>
        <v>0.029440144200357163</v>
      </c>
      <c r="C123">
        <f>C83*10000/C62</f>
        <v>0.2062395038813285</v>
      </c>
      <c r="D123">
        <f>D83*10000/D62</f>
        <v>-0.4720024184335722</v>
      </c>
      <c r="E123">
        <f>E83*10000/E62</f>
        <v>0.7443780957994072</v>
      </c>
      <c r="F123">
        <f>F83*10000/F62</f>
        <v>8.54349972886237</v>
      </c>
      <c r="G123">
        <f>AVERAGE(C123:E123)</f>
        <v>0.15953839374905449</v>
      </c>
      <c r="H123">
        <f>STDEV(C123:E123)</f>
        <v>0.6095335381397089</v>
      </c>
      <c r="I123">
        <f>(B123*B4+C123*C4+D123*D4+E123*E4+F123*F4)/SUM(B4:F4)</f>
        <v>1.2601718305040586</v>
      </c>
    </row>
    <row r="124" spans="1:9" ht="12.75">
      <c r="A124" t="s">
        <v>84</v>
      </c>
      <c r="B124">
        <f>B84*10000/B62</f>
        <v>1.719122832840107</v>
      </c>
      <c r="C124">
        <f>C84*10000/C62</f>
        <v>-0.948581963912887</v>
      </c>
      <c r="D124">
        <f>D84*10000/D62</f>
        <v>1.1256768188965083</v>
      </c>
      <c r="E124">
        <f>E84*10000/E62</f>
        <v>1.993824910834942</v>
      </c>
      <c r="F124">
        <f>F84*10000/F62</f>
        <v>2.184061125698607</v>
      </c>
      <c r="G124">
        <f>AVERAGE(C124:E124)</f>
        <v>0.7236399219395211</v>
      </c>
      <c r="H124">
        <f>STDEV(C124:E124)</f>
        <v>1.5118415274184407</v>
      </c>
      <c r="I124">
        <f>(B124*B4+C124*C4+D124*D4+E124*E4+F124*F4)/SUM(B4:F4)</f>
        <v>1.0628722494052034</v>
      </c>
    </row>
    <row r="125" spans="1:9" ht="12.75">
      <c r="A125" t="s">
        <v>85</v>
      </c>
      <c r="B125">
        <f>B85*10000/B62</f>
        <v>-0.4331931856099331</v>
      </c>
      <c r="C125">
        <f>C85*10000/C62</f>
        <v>-0.3364488782113219</v>
      </c>
      <c r="D125">
        <f>D85*10000/D62</f>
        <v>-0.4695050738490592</v>
      </c>
      <c r="E125">
        <f>E85*10000/E62</f>
        <v>0.2847507790332397</v>
      </c>
      <c r="F125">
        <f>F85*10000/F62</f>
        <v>-1.0705546338702383</v>
      </c>
      <c r="G125">
        <f>AVERAGE(C125:E125)</f>
        <v>-0.1737343910090471</v>
      </c>
      <c r="H125">
        <f>STDEV(C125:E125)</f>
        <v>0.40259467974741725</v>
      </c>
      <c r="I125">
        <f>(B125*B4+C125*C4+D125*D4+E125*E4+F125*F4)/SUM(B4:F4)</f>
        <v>-0.33100675374814437</v>
      </c>
    </row>
    <row r="126" spans="1:9" ht="12.75">
      <c r="A126" t="s">
        <v>86</v>
      </c>
      <c r="B126">
        <f>B86*10000/B62</f>
        <v>0.4617760001484337</v>
      </c>
      <c r="C126">
        <f>C86*10000/C62</f>
        <v>0.2002612990286015</v>
      </c>
      <c r="D126">
        <f>D86*10000/D62</f>
        <v>0.599350482131045</v>
      </c>
      <c r="E126">
        <f>E86*10000/E62</f>
        <v>0.4762606362326512</v>
      </c>
      <c r="F126">
        <f>F86*10000/F62</f>
        <v>3.7154609587721152</v>
      </c>
      <c r="G126">
        <f>AVERAGE(C126:E126)</f>
        <v>0.42529080579743256</v>
      </c>
      <c r="H126">
        <f>STDEV(C126:E126)</f>
        <v>0.20436850718320115</v>
      </c>
      <c r="I126">
        <f>(B126*B4+C126*C4+D126*D4+E126*E4+F126*F4)/SUM(B4:F4)</f>
        <v>0.8698602191057898</v>
      </c>
    </row>
    <row r="127" spans="1:9" ht="12.75">
      <c r="A127" t="s">
        <v>87</v>
      </c>
      <c r="B127">
        <f>B87*10000/B62</f>
        <v>-0.02964873452158142</v>
      </c>
      <c r="C127">
        <f>C87*10000/C62</f>
        <v>0.06389263641131375</v>
      </c>
      <c r="D127">
        <f>D87*10000/D62</f>
        <v>0.11898481851791297</v>
      </c>
      <c r="E127">
        <f>E87*10000/E62</f>
        <v>0.0695642027013712</v>
      </c>
      <c r="F127">
        <f>F87*10000/F62</f>
        <v>0.1605226977064542</v>
      </c>
      <c r="G127">
        <f>AVERAGE(C127:E127)</f>
        <v>0.0841472192101993</v>
      </c>
      <c r="H127">
        <f>STDEV(C127:E127)</f>
        <v>0.0303032244190159</v>
      </c>
      <c r="I127">
        <f>(B127*B4+C127*C4+D127*D4+E127*E4+F127*F4)/SUM(B4:F4)</f>
        <v>0.07785921228531388</v>
      </c>
    </row>
    <row r="128" spans="1:9" ht="12.75">
      <c r="A128" t="s">
        <v>88</v>
      </c>
      <c r="B128">
        <f>B88*10000/B62</f>
        <v>0.24378495685850488</v>
      </c>
      <c r="C128">
        <f>C88*10000/C62</f>
        <v>-0.12881661850687098</v>
      </c>
      <c r="D128">
        <f>D88*10000/D62</f>
        <v>0.14891479917547784</v>
      </c>
      <c r="E128">
        <f>E88*10000/E62</f>
        <v>0.2566475614087416</v>
      </c>
      <c r="F128">
        <f>F88*10000/F62</f>
        <v>0.048965240895111485</v>
      </c>
      <c r="G128">
        <f>AVERAGE(C128:E128)</f>
        <v>0.0922485806924495</v>
      </c>
      <c r="H128">
        <f>STDEV(C128:E128)</f>
        <v>0.19888175818153525</v>
      </c>
      <c r="I128">
        <f>(B128*B4+C128*C4+D128*D4+E128*E4+F128*F4)/SUM(B4:F4)</f>
        <v>0.1084250094714872</v>
      </c>
    </row>
    <row r="129" spans="1:9" ht="12.75">
      <c r="A129" t="s">
        <v>89</v>
      </c>
      <c r="B129">
        <f>B89*10000/B62</f>
        <v>0.019537637836220288</v>
      </c>
      <c r="C129">
        <f>C89*10000/C62</f>
        <v>0.024299043596958628</v>
      </c>
      <c r="D129">
        <f>D89*10000/D62</f>
        <v>0.009831778308329502</v>
      </c>
      <c r="E129">
        <f>E89*10000/E62</f>
        <v>0.04429635313195699</v>
      </c>
      <c r="F129">
        <f>F89*10000/F62</f>
        <v>-0.12046466331483263</v>
      </c>
      <c r="G129">
        <f>AVERAGE(C129:E129)</f>
        <v>0.026142391679081705</v>
      </c>
      <c r="H129">
        <f>STDEV(C129:E129)</f>
        <v>0.01730607345868077</v>
      </c>
      <c r="I129">
        <f>(B129*B4+C129*C4+D129*D4+E129*E4+F129*F4)/SUM(B4:F4)</f>
        <v>0.005613466984710658</v>
      </c>
    </row>
    <row r="130" spans="1:9" ht="12.75">
      <c r="A130" t="s">
        <v>90</v>
      </c>
      <c r="B130">
        <f>B90*10000/B62</f>
        <v>0.15405469924447873</v>
      </c>
      <c r="C130">
        <f>C90*10000/C62</f>
        <v>0.08843898515207156</v>
      </c>
      <c r="D130">
        <f>D90*10000/D62</f>
        <v>0.04802924433773672</v>
      </c>
      <c r="E130">
        <f>E90*10000/E62</f>
        <v>0.07777260955032175</v>
      </c>
      <c r="F130">
        <f>F90*10000/F62</f>
        <v>0.38877288317473857</v>
      </c>
      <c r="G130">
        <f>AVERAGE(C130:E130)</f>
        <v>0.07141361301337668</v>
      </c>
      <c r="H130">
        <f>STDEV(C130:E130)</f>
        <v>0.020941929612337328</v>
      </c>
      <c r="I130">
        <f>(B130*B4+C130*C4+D130*D4+E130*E4+F130*F4)/SUM(B4:F4)</f>
        <v>0.12575805415080807</v>
      </c>
    </row>
    <row r="131" spans="1:9" ht="12.75">
      <c r="A131" t="s">
        <v>91</v>
      </c>
      <c r="B131">
        <f>B91*10000/B62</f>
        <v>0.017290630414110397</v>
      </c>
      <c r="C131">
        <f>C91*10000/C62</f>
        <v>-0.0044828201733457945</v>
      </c>
      <c r="D131">
        <f>D91*10000/D62</f>
        <v>0.004910079645411022</v>
      </c>
      <c r="E131">
        <f>E91*10000/E62</f>
        <v>-0.010153344658775805</v>
      </c>
      <c r="F131">
        <f>F91*10000/F62</f>
        <v>-0.013320670264951508</v>
      </c>
      <c r="G131">
        <f>AVERAGE(C131:E131)</f>
        <v>-0.003242028395570192</v>
      </c>
      <c r="H131">
        <f>STDEV(C131:E131)</f>
        <v>0.007607980094534833</v>
      </c>
      <c r="I131">
        <f>(B131*B4+C131*C4+D131*D4+E131*E4+F131*F4)/SUM(B4:F4)</f>
        <v>-0.0016147012546698107</v>
      </c>
    </row>
    <row r="132" spans="1:9" ht="12.75">
      <c r="A132" t="s">
        <v>92</v>
      </c>
      <c r="B132">
        <f>B92*10000/B62</f>
        <v>0.030044053596582354</v>
      </c>
      <c r="C132">
        <f>C92*10000/C62</f>
        <v>0.004276791561349897</v>
      </c>
      <c r="D132">
        <f>D92*10000/D62</f>
        <v>0.048842635606169624</v>
      </c>
      <c r="E132">
        <f>E92*10000/E62</f>
        <v>0.03755510468032248</v>
      </c>
      <c r="F132">
        <f>F92*10000/F62</f>
        <v>0.036979614669971364</v>
      </c>
      <c r="G132">
        <f>AVERAGE(C132:E132)</f>
        <v>0.030224843949280666</v>
      </c>
      <c r="H132">
        <f>STDEV(C132:E132)</f>
        <v>0.023169552340206942</v>
      </c>
      <c r="I132">
        <f>(B132*B4+C132*C4+D132*D4+E132*E4+F132*F4)/SUM(B4:F4)</f>
        <v>0.031099810976639553</v>
      </c>
    </row>
    <row r="133" spans="1:9" ht="12.75">
      <c r="A133" t="s">
        <v>93</v>
      </c>
      <c r="B133">
        <f>B93*10000/B62</f>
        <v>0.1185128275150231</v>
      </c>
      <c r="C133">
        <f>C93*10000/C62</f>
        <v>0.12497186419565953</v>
      </c>
      <c r="D133">
        <f>D93*10000/D62</f>
        <v>0.11869689739807056</v>
      </c>
      <c r="E133">
        <f>E93*10000/E62</f>
        <v>0.11067948287752724</v>
      </c>
      <c r="F133">
        <f>F93*10000/F62</f>
        <v>0.0599455516342109</v>
      </c>
      <c r="G133">
        <f>AVERAGE(C133:E133)</f>
        <v>0.11811608149041912</v>
      </c>
      <c r="H133">
        <f>STDEV(C133:E133)</f>
        <v>0.007163871249168157</v>
      </c>
      <c r="I133">
        <f>(B133*B4+C133*C4+D133*D4+E133*E4+F133*F4)/SUM(B4:F4)</f>
        <v>0.11040629451423564</v>
      </c>
    </row>
    <row r="134" spans="1:9" ht="12.75">
      <c r="A134" t="s">
        <v>94</v>
      </c>
      <c r="B134">
        <f>B94*10000/B62</f>
        <v>0.008771400363379898</v>
      </c>
      <c r="C134">
        <f>C94*10000/C62</f>
        <v>0.007335776984660843</v>
      </c>
      <c r="D134">
        <f>D94*10000/D62</f>
        <v>-0.000277715191263519</v>
      </c>
      <c r="E134">
        <f>E94*10000/E62</f>
        <v>-0.004866009326094012</v>
      </c>
      <c r="F134">
        <f>F94*10000/F62</f>
        <v>-0.025988499620857267</v>
      </c>
      <c r="G134">
        <f>AVERAGE(C134:E134)</f>
        <v>0.0007306841557677704</v>
      </c>
      <c r="H134">
        <f>STDEV(C134:E134)</f>
        <v>0.006163079524527571</v>
      </c>
      <c r="I134">
        <f>(B134*B4+C134*C4+D134*D4+E134*E4+F134*F4)/SUM(B4:F4)</f>
        <v>-0.0016724470157450844</v>
      </c>
    </row>
    <row r="135" spans="1:9" ht="12.75">
      <c r="A135" t="s">
        <v>95</v>
      </c>
      <c r="B135">
        <f>B95*10000/B62</f>
        <v>0.000507981808868527</v>
      </c>
      <c r="C135">
        <f>C95*10000/C62</f>
        <v>0.001418728652252417</v>
      </c>
      <c r="D135">
        <f>D95*10000/D62</f>
        <v>-0.0013554932883127412</v>
      </c>
      <c r="E135">
        <f>E95*10000/E62</f>
        <v>0.0035780168870139717</v>
      </c>
      <c r="F135">
        <f>F95*10000/F62</f>
        <v>3.690264636457006E-05</v>
      </c>
      <c r="G135">
        <f>AVERAGE(C135:E135)</f>
        <v>0.0012137507503178825</v>
      </c>
      <c r="H135">
        <f>STDEV(C135:E135)</f>
        <v>0.002473134168969441</v>
      </c>
      <c r="I135">
        <f>(B135*B4+C135*C4+D135*D4+E135*E4+F135*F4)/SUM(B4:F4)</f>
        <v>0.0009547136211376268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2004-12-07T08:39:33Z</cp:lastPrinted>
  <dcterms:created xsi:type="dcterms:W3CDTF">2004-12-07T08:39:33Z</dcterms:created>
  <dcterms:modified xsi:type="dcterms:W3CDTF">2004-12-07T16:30:06Z</dcterms:modified>
  <cp:category/>
  <cp:version/>
  <cp:contentType/>
  <cp:contentStatus/>
</cp:coreProperties>
</file>