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<sst xmlns="http://schemas.openxmlformats.org/spreadsheetml/2006/main" count="205" uniqueCount="99">
  <si>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Tue 07/12/2004       08:41:11</t>
  </si>
  <si>
    <t>LISSNER</t>
  </si>
  <si>
    <t>HCMQAP425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</si>
  <si>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</si>
  <si>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</si>
  <si>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</si>
  <si>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</si>
  <si>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</si>
  <si>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</si>
  <si>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</si>
  <si>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</si>
  <si>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</si>
  <si>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</si>
  <si>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</si>
  <si>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</si>
  <si>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</si>
  <si>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</si>
  <si>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</si>
  <si>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</si>
  <si>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</si>
  <si>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</si>
  <si>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</si>
  <si>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</si>
  <si>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</si>
  <si>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</si>
  <si>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</si>
  <si>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</si>
  <si>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</si>
  <si>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</si>
  <si>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</si>
  <si>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</si>
  <si>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</si>
  <si>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</si>
  <si>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</si>
  <si>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</si>
  <si>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</si>
  <si>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</si>
  <si>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</si>
  <si>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</si>
  <si>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</si>
  <si>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</si>
  <si>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</si>
  <si>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</si>
  <si>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</si>
  <si>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</si>
  <si>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</si>
  <si>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</si>
  <si>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</si>
  <si>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</si>
  <si>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 (A)</t>
  </si>
  <si>
    <t>Int.f value (T/kA)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</si>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</sst>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818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-0.003754</v>
      </c>
      <c r="D4" s="12">
        <v>-0.003751</v>
      </c>
      <c r="E4" s="12">
        <v>-0.003751</v>
      </c>
      <c r="F4" s="24">
        <v>-0.002081</v>
      </c>
      <c r="G4" s="34">
        <v>-0.011696</v>
      </c>
    </row>
    <row r="5" spans="1:7" ht="12.75" thickBot="1">
      <c r="A5" s="44" t="s">
        <v>13</v>
      </c>
      <c r="B5" s="45">
        <v>4.08808</v>
      </c>
      <c r="C5" s="46">
        <v>1.808533</v>
      </c>
      <c r="D5" s="46">
        <v>-0.855503</v>
      </c>
      <c r="E5" s="46">
        <v>-1.298442</v>
      </c>
      <c r="F5" s="47">
        <v>-3.802289</v>
      </c>
      <c r="G5" s="48">
        <v>3.922065</v>
      </c>
    </row>
    <row r="6" spans="1:7" ht="12.75" thickTop="1">
      <c r="A6" s="6" t="s">
        <v>14</v>
      </c>
      <c r="B6" s="39">
        <v>41.50941</v>
      </c>
      <c r="C6" s="40">
        <v>33.18601</v>
      </c>
      <c r="D6" s="40">
        <v>20.49241</v>
      </c>
      <c r="E6" s="40">
        <v>-103.2752</v>
      </c>
      <c r="F6" s="41">
        <v>44.31226</v>
      </c>
      <c r="G6" s="42">
        <v>0.005234656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4.05595</v>
      </c>
      <c r="C8" s="13">
        <v>2.496056</v>
      </c>
      <c r="D8" s="13">
        <v>1.42748</v>
      </c>
      <c r="E8" s="13">
        <v>1.850045</v>
      </c>
      <c r="F8" s="25">
        <v>-2.203377</v>
      </c>
      <c r="G8" s="35">
        <v>1.682624</v>
      </c>
    </row>
    <row r="9" spans="1:7" ht="12">
      <c r="A9" s="20" t="s">
        <v>17</v>
      </c>
      <c r="B9" s="29">
        <v>0.8813233</v>
      </c>
      <c r="C9" s="13">
        <v>-0.1573841</v>
      </c>
      <c r="D9" s="13">
        <v>0.04130201</v>
      </c>
      <c r="E9" s="13">
        <v>0.3169842</v>
      </c>
      <c r="F9" s="25">
        <v>-0.9635832</v>
      </c>
      <c r="G9" s="35">
        <v>0.04741867</v>
      </c>
    </row>
    <row r="10" spans="1:7" ht="12">
      <c r="A10" s="20" t="s">
        <v>18</v>
      </c>
      <c r="B10" s="29">
        <v>-0.774161</v>
      </c>
      <c r="C10" s="13">
        <v>-0.5326624</v>
      </c>
      <c r="D10" s="13">
        <v>0.01234387</v>
      </c>
      <c r="E10" s="13">
        <v>-0.3667337</v>
      </c>
      <c r="F10" s="25">
        <v>-0.4243014</v>
      </c>
      <c r="G10" s="35">
        <v>-0.3822174</v>
      </c>
    </row>
    <row r="11" spans="1:7" ht="12">
      <c r="A11" s="21" t="s">
        <v>19</v>
      </c>
      <c r="B11" s="31">
        <v>2.784184</v>
      </c>
      <c r="C11" s="15">
        <v>1.336997</v>
      </c>
      <c r="D11" s="15">
        <v>1.761305</v>
      </c>
      <c r="E11" s="15">
        <v>1.506769</v>
      </c>
      <c r="F11" s="27">
        <v>14.57928</v>
      </c>
      <c r="G11" s="37">
        <v>3.456546</v>
      </c>
    </row>
    <row r="12" spans="1:7" ht="12">
      <c r="A12" s="20" t="s">
        <v>20</v>
      </c>
      <c r="B12" s="29">
        <v>0.2643673</v>
      </c>
      <c r="C12" s="13">
        <v>-0.1670091</v>
      </c>
      <c r="D12" s="13">
        <v>-0.02230491</v>
      </c>
      <c r="E12" s="13">
        <v>0.04940761</v>
      </c>
      <c r="F12" s="25">
        <v>-0.4274378</v>
      </c>
      <c r="G12" s="35">
        <v>-0.05240336</v>
      </c>
    </row>
    <row r="13" spans="1:7" ht="12">
      <c r="A13" s="20" t="s">
        <v>21</v>
      </c>
      <c r="B13" s="29">
        <v>-0.001955175</v>
      </c>
      <c r="C13" s="13">
        <v>-0.1010756</v>
      </c>
      <c r="D13" s="13">
        <v>-0.09857559</v>
      </c>
      <c r="E13" s="13">
        <v>0.1311927</v>
      </c>
      <c r="F13" s="25">
        <v>-0.03133663</v>
      </c>
      <c r="G13" s="35">
        <v>-0.02094736</v>
      </c>
    </row>
    <row r="14" spans="1:7" ht="12">
      <c r="A14" s="20" t="s">
        <v>22</v>
      </c>
      <c r="B14" s="29">
        <v>-0.1273759</v>
      </c>
      <c r="C14" s="13">
        <v>-0.06554698</v>
      </c>
      <c r="D14" s="13">
        <v>0.0291996</v>
      </c>
      <c r="E14" s="13">
        <v>0.05721768</v>
      </c>
      <c r="F14" s="25">
        <v>0.01970942</v>
      </c>
      <c r="G14" s="35">
        <v>-0.0108172</v>
      </c>
    </row>
    <row r="15" spans="1:7" ht="12">
      <c r="A15" s="21" t="s">
        <v>23</v>
      </c>
      <c r="B15" s="31">
        <v>-0.3869074</v>
      </c>
      <c r="C15" s="15">
        <v>-0.2143585</v>
      </c>
      <c r="D15" s="15">
        <v>-0.17478</v>
      </c>
      <c r="E15" s="15">
        <v>-0.1886032</v>
      </c>
      <c r="F15" s="27">
        <v>-0.3589846</v>
      </c>
      <c r="G15" s="37">
        <v>-0.2429436</v>
      </c>
    </row>
    <row r="16" spans="1:7" ht="12">
      <c r="A16" s="20" t="s">
        <v>24</v>
      </c>
      <c r="B16" s="29">
        <v>-0.0104071</v>
      </c>
      <c r="C16" s="13">
        <v>0.006928536</v>
      </c>
      <c r="D16" s="13">
        <v>-0.01529836</v>
      </c>
      <c r="E16" s="13">
        <v>-0.006683654</v>
      </c>
      <c r="F16" s="25">
        <v>-0.04685665</v>
      </c>
      <c r="G16" s="35">
        <v>-0.01137959</v>
      </c>
    </row>
    <row r="17" spans="1:7" ht="12">
      <c r="A17" s="20" t="s">
        <v>25</v>
      </c>
      <c r="B17" s="29">
        <v>-0.05124472</v>
      </c>
      <c r="C17" s="13">
        <v>-0.01980794</v>
      </c>
      <c r="D17" s="13">
        <v>-0.03539122</v>
      </c>
      <c r="E17" s="13">
        <v>-0.05330973</v>
      </c>
      <c r="F17" s="25">
        <v>-0.05513152</v>
      </c>
      <c r="G17" s="35">
        <v>-0.04088133</v>
      </c>
    </row>
    <row r="18" spans="1:7" ht="12">
      <c r="A18" s="20" t="s">
        <v>26</v>
      </c>
      <c r="B18" s="29">
        <v>0.0008564996</v>
      </c>
      <c r="C18" s="13">
        <v>0.01885391</v>
      </c>
      <c r="D18" s="13">
        <v>0.02736276</v>
      </c>
      <c r="E18" s="13">
        <v>0.05362645</v>
      </c>
      <c r="F18" s="25">
        <v>-0.01383685</v>
      </c>
      <c r="G18" s="35">
        <v>0.02229623</v>
      </c>
    </row>
    <row r="19" spans="1:7" ht="12">
      <c r="A19" s="21" t="s">
        <v>27</v>
      </c>
      <c r="B19" s="31">
        <v>-0.2068737</v>
      </c>
      <c r="C19" s="15">
        <v>-0.1802662</v>
      </c>
      <c r="D19" s="15">
        <v>-0.1980784</v>
      </c>
      <c r="E19" s="15">
        <v>-0.1915757</v>
      </c>
      <c r="F19" s="27">
        <v>-0.1547983</v>
      </c>
      <c r="G19" s="37">
        <v>-0.1877274</v>
      </c>
    </row>
    <row r="20" spans="1:7" ht="12.75" thickBot="1">
      <c r="A20" s="44" t="s">
        <v>28</v>
      </c>
      <c r="B20" s="45">
        <v>0.006996426</v>
      </c>
      <c r="C20" s="46">
        <v>0.001602996</v>
      </c>
      <c r="D20" s="46">
        <v>-0.002270589</v>
      </c>
      <c r="E20" s="46">
        <v>0.002458652</v>
      </c>
      <c r="F20" s="47">
        <v>0.001767369</v>
      </c>
      <c r="G20" s="48">
        <v>0.001680412</v>
      </c>
    </row>
    <row r="21" spans="1:7" ht="12.75" thickTop="1">
      <c r="A21" s="6" t="s">
        <v>29</v>
      </c>
      <c r="B21" s="39">
        <v>-100.9055</v>
      </c>
      <c r="C21" s="40">
        <v>133.3838</v>
      </c>
      <c r="D21" s="40">
        <v>29.05969</v>
      </c>
      <c r="E21" s="40">
        <v>-33.42508</v>
      </c>
      <c r="F21" s="41">
        <v>-122.9395</v>
      </c>
      <c r="G21" s="43">
        <v>0.02622217</v>
      </c>
    </row>
    <row r="22" spans="1:7" ht="12">
      <c r="A22" s="20" t="s">
        <v>30</v>
      </c>
      <c r="B22" s="29">
        <v>81.76343</v>
      </c>
      <c r="C22" s="13">
        <v>36.17081</v>
      </c>
      <c r="D22" s="13">
        <v>-17.11008</v>
      </c>
      <c r="E22" s="13">
        <v>-25.9689</v>
      </c>
      <c r="F22" s="25">
        <v>-76.04724</v>
      </c>
      <c r="G22" s="36">
        <v>0</v>
      </c>
    </row>
    <row r="23" spans="1:7" ht="12">
      <c r="A23" s="20" t="s">
        <v>31</v>
      </c>
      <c r="B23" s="29">
        <v>-5.529483</v>
      </c>
      <c r="C23" s="13">
        <v>-2.293469</v>
      </c>
      <c r="D23" s="13">
        <v>-3.106712</v>
      </c>
      <c r="E23" s="13">
        <v>-4.092492</v>
      </c>
      <c r="F23" s="25">
        <v>0.8148081</v>
      </c>
      <c r="G23" s="35">
        <v>-2.975863</v>
      </c>
    </row>
    <row r="24" spans="1:7" ht="12">
      <c r="A24" s="20" t="s">
        <v>32</v>
      </c>
      <c r="B24" s="29">
        <v>-0.005802319</v>
      </c>
      <c r="C24" s="13">
        <v>-1.638014</v>
      </c>
      <c r="D24" s="13">
        <v>0.6335657</v>
      </c>
      <c r="E24" s="13">
        <v>2.023546</v>
      </c>
      <c r="F24" s="25">
        <v>1.689037</v>
      </c>
      <c r="G24" s="35">
        <v>0.4693576</v>
      </c>
    </row>
    <row r="25" spans="1:7" ht="12">
      <c r="A25" s="20" t="s">
        <v>33</v>
      </c>
      <c r="B25" s="29">
        <v>-0.9004033</v>
      </c>
      <c r="C25" s="13">
        <v>-0.1666251</v>
      </c>
      <c r="D25" s="13">
        <v>-0.1516297</v>
      </c>
      <c r="E25" s="13">
        <v>-0.3777991</v>
      </c>
      <c r="F25" s="25">
        <v>-2.41526</v>
      </c>
      <c r="G25" s="35">
        <v>-0.6201666</v>
      </c>
    </row>
    <row r="26" spans="1:7" ht="12">
      <c r="A26" s="21" t="s">
        <v>34</v>
      </c>
      <c r="B26" s="31">
        <v>0.3232346</v>
      </c>
      <c r="C26" s="15">
        <v>-0.003669647</v>
      </c>
      <c r="D26" s="15">
        <v>0.07194261</v>
      </c>
      <c r="E26" s="15">
        <v>0.396987</v>
      </c>
      <c r="F26" s="27">
        <v>0.9578446</v>
      </c>
      <c r="G26" s="37">
        <v>0.2864923</v>
      </c>
    </row>
    <row r="27" spans="1:7" ht="12">
      <c r="A27" s="20" t="s">
        <v>35</v>
      </c>
      <c r="B27" s="29">
        <v>-0.0977414</v>
      </c>
      <c r="C27" s="13">
        <v>-0.05036074</v>
      </c>
      <c r="D27" s="13">
        <v>0.2549995</v>
      </c>
      <c r="E27" s="13">
        <v>0.01235838</v>
      </c>
      <c r="F27" s="25">
        <v>0.3939125</v>
      </c>
      <c r="G27" s="35">
        <v>0.09058204</v>
      </c>
    </row>
    <row r="28" spans="1:7" ht="12">
      <c r="A28" s="20" t="s">
        <v>36</v>
      </c>
      <c r="B28" s="29">
        <v>0.1710437</v>
      </c>
      <c r="C28" s="13">
        <v>-0.4861166</v>
      </c>
      <c r="D28" s="13">
        <v>-0.06832619</v>
      </c>
      <c r="E28" s="13">
        <v>0.2797661</v>
      </c>
      <c r="F28" s="25">
        <v>0.1396031</v>
      </c>
      <c r="G28" s="35">
        <v>-0.02272968</v>
      </c>
    </row>
    <row r="29" spans="1:7" ht="12">
      <c r="A29" s="20" t="s">
        <v>37</v>
      </c>
      <c r="B29" s="29">
        <v>0.1053682</v>
      </c>
      <c r="C29" s="13">
        <v>0.006343081</v>
      </c>
      <c r="D29" s="13">
        <v>-0.004082701</v>
      </c>
      <c r="E29" s="13">
        <v>0.0636249</v>
      </c>
      <c r="F29" s="25">
        <v>-0.1014921</v>
      </c>
      <c r="G29" s="35">
        <v>0.01757118</v>
      </c>
    </row>
    <row r="30" spans="1:7" ht="12">
      <c r="A30" s="21" t="s">
        <v>38</v>
      </c>
      <c r="B30" s="31">
        <v>-0.0176174</v>
      </c>
      <c r="C30" s="15">
        <v>0.006420573</v>
      </c>
      <c r="D30" s="15">
        <v>0.07831764</v>
      </c>
      <c r="E30" s="15">
        <v>0.01007476</v>
      </c>
      <c r="F30" s="27">
        <v>0.2947998</v>
      </c>
      <c r="G30" s="37">
        <v>0.05959342</v>
      </c>
    </row>
    <row r="31" spans="1:7" ht="12">
      <c r="A31" s="20" t="s">
        <v>39</v>
      </c>
      <c r="B31" s="29">
        <v>0.01470711</v>
      </c>
      <c r="C31" s="13">
        <v>-0.02007637</v>
      </c>
      <c r="D31" s="13">
        <v>0.004174756</v>
      </c>
      <c r="E31" s="13">
        <v>0.001855451</v>
      </c>
      <c r="F31" s="25">
        <v>0.004370954</v>
      </c>
      <c r="G31" s="35">
        <v>-0.0006668725</v>
      </c>
    </row>
    <row r="32" spans="1:7" ht="12">
      <c r="A32" s="20" t="s">
        <v>40</v>
      </c>
      <c r="B32" s="29">
        <v>0.01905556</v>
      </c>
      <c r="C32" s="13">
        <v>-0.05360208</v>
      </c>
      <c r="D32" s="13">
        <v>-0.007604791</v>
      </c>
      <c r="E32" s="13">
        <v>0.0473823</v>
      </c>
      <c r="F32" s="25">
        <v>0.008469693</v>
      </c>
      <c r="G32" s="35">
        <v>0.0005584317</v>
      </c>
    </row>
    <row r="33" spans="1:7" ht="12">
      <c r="A33" s="20" t="s">
        <v>41</v>
      </c>
      <c r="B33" s="29">
        <v>0.1495807</v>
      </c>
      <c r="C33" s="13">
        <v>0.0729622</v>
      </c>
      <c r="D33" s="13">
        <v>0.1030759</v>
      </c>
      <c r="E33" s="13">
        <v>0.1132329</v>
      </c>
      <c r="F33" s="25">
        <v>0.09074331</v>
      </c>
      <c r="G33" s="35">
        <v>0.1033634</v>
      </c>
    </row>
    <row r="34" spans="1:7" ht="12">
      <c r="A34" s="21" t="s">
        <v>42</v>
      </c>
      <c r="B34" s="31">
        <v>-0.03094569</v>
      </c>
      <c r="C34" s="15">
        <v>-0.01169641</v>
      </c>
      <c r="D34" s="15">
        <v>0.005330248</v>
      </c>
      <c r="E34" s="15">
        <v>-0.0007279944</v>
      </c>
      <c r="F34" s="27">
        <v>-0.02590148</v>
      </c>
      <c r="G34" s="37">
        <v>-0.009642216</v>
      </c>
    </row>
    <row r="35" spans="1:7" ht="12.75" thickBot="1">
      <c r="A35" s="22" t="s">
        <v>43</v>
      </c>
      <c r="B35" s="32">
        <v>-0.004571396</v>
      </c>
      <c r="C35" s="16">
        <v>-0.00134441</v>
      </c>
      <c r="D35" s="16">
        <v>-0.006800776</v>
      </c>
      <c r="E35" s="16">
        <v>-0.004477643</v>
      </c>
      <c r="F35" s="28">
        <v>-0.004715861</v>
      </c>
      <c r="G35" s="38">
        <v>-0.004327748</v>
      </c>
    </row>
    <row r="36" spans="1:7" ht="12">
      <c r="A36" s="4" t="s">
        <v>44</v>
      </c>
      <c r="B36" s="3">
        <v>21.24939</v>
      </c>
      <c r="C36" s="3">
        <v>21.24939</v>
      </c>
      <c r="D36" s="3">
        <v>21.25549</v>
      </c>
      <c r="E36" s="3">
        <v>21.25549</v>
      </c>
      <c r="F36" s="3">
        <v>21.2677</v>
      </c>
      <c r="G36" s="3"/>
    </row>
    <row r="37" spans="1:6" ht="12">
      <c r="A37" s="4" t="s">
        <v>45</v>
      </c>
      <c r="B37" s="2">
        <v>-0.04119873</v>
      </c>
      <c r="C37" s="2">
        <v>0.06306966</v>
      </c>
      <c r="D37" s="2">
        <v>0.1210531</v>
      </c>
      <c r="E37" s="2">
        <v>0.1556397</v>
      </c>
      <c r="F37" s="2">
        <v>0.1907349</v>
      </c>
    </row>
    <row r="38" spans="1:7" ht="12">
      <c r="A38" s="4" t="s">
        <v>54</v>
      </c>
      <c r="B38" s="2">
        <v>-6.915882E-05</v>
      </c>
      <c r="C38" s="2">
        <v>-5.723565E-05</v>
      </c>
      <c r="D38" s="2">
        <v>-3.475246E-05</v>
      </c>
      <c r="E38" s="2">
        <v>0.0001754191</v>
      </c>
      <c r="F38" s="2">
        <v>-7.691576E-05</v>
      </c>
      <c r="G38" s="2">
        <v>0.0002710827</v>
      </c>
    </row>
    <row r="39" spans="1:7" ht="12.75" thickBot="1">
      <c r="A39" s="4" t="s">
        <v>55</v>
      </c>
      <c r="B39" s="2">
        <v>0.0001721048</v>
      </c>
      <c r="C39" s="2">
        <v>-0.0002265454</v>
      </c>
      <c r="D39" s="2">
        <v>-4.946094E-05</v>
      </c>
      <c r="E39" s="2">
        <v>5.727817E-05</v>
      </c>
      <c r="F39" s="2">
        <v>0.0002084123</v>
      </c>
      <c r="G39" s="2">
        <v>0.001055128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3.117374</v>
      </c>
      <c r="F40" s="17" t="s">
        <v>53</v>
      </c>
      <c r="G40" s="8">
        <v>55.01541494435612</v>
      </c>
    </row>
    <row r="41" spans="1:6" ht="12">
      <c r="A41" s="5" t="s">
        <v>51</v>
      </c>
      <c r="F41" s="1" t="s">
        <v>52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  <row r="44" spans="1:3" ht="12">
      <c r="A44" s="4" t="s">
        <v>50</v>
      </c>
      <c r="C44" s="2">
        <v>55.015415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0.003754</v>
      </c>
      <c r="D4">
        <v>0.003751</v>
      </c>
      <c r="E4">
        <v>0.003751</v>
      </c>
      <c r="F4">
        <v>0.002081</v>
      </c>
      <c r="G4">
        <v>0.011696</v>
      </c>
    </row>
    <row r="5" spans="1:7" ht="12.75">
      <c r="A5" t="s">
        <v>13</v>
      </c>
      <c r="B5">
        <v>4.08808</v>
      </c>
      <c r="C5">
        <v>1.808533</v>
      </c>
      <c r="D5">
        <v>-0.855503</v>
      </c>
      <c r="E5">
        <v>-1.298442</v>
      </c>
      <c r="F5">
        <v>-3.802289</v>
      </c>
      <c r="G5">
        <v>3.922065</v>
      </c>
    </row>
    <row r="6" spans="1:7" ht="12.75">
      <c r="A6" t="s">
        <v>14</v>
      </c>
      <c r="B6" s="49">
        <v>41.50941</v>
      </c>
      <c r="C6" s="49">
        <v>33.18601</v>
      </c>
      <c r="D6" s="49">
        <v>20.49241</v>
      </c>
      <c r="E6" s="49">
        <v>-103.2752</v>
      </c>
      <c r="F6" s="49">
        <v>44.31226</v>
      </c>
      <c r="G6" s="49">
        <v>0.005234656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4.05595</v>
      </c>
      <c r="C8" s="49">
        <v>2.496056</v>
      </c>
      <c r="D8" s="49">
        <v>1.42748</v>
      </c>
      <c r="E8" s="49">
        <v>1.850045</v>
      </c>
      <c r="F8" s="49">
        <v>-2.203377</v>
      </c>
      <c r="G8" s="49">
        <v>1.682624</v>
      </c>
    </row>
    <row r="9" spans="1:7" ht="12.75">
      <c r="A9" t="s">
        <v>17</v>
      </c>
      <c r="B9" s="49">
        <v>0.8813233</v>
      </c>
      <c r="C9" s="49">
        <v>-0.1573841</v>
      </c>
      <c r="D9" s="49">
        <v>0.04130201</v>
      </c>
      <c r="E9" s="49">
        <v>0.3169842</v>
      </c>
      <c r="F9" s="49">
        <v>-0.9635832</v>
      </c>
      <c r="G9" s="49">
        <v>0.04741867</v>
      </c>
    </row>
    <row r="10" spans="1:7" ht="12.75">
      <c r="A10" t="s">
        <v>18</v>
      </c>
      <c r="B10" s="49">
        <v>-0.774161</v>
      </c>
      <c r="C10" s="49">
        <v>-0.5326624</v>
      </c>
      <c r="D10" s="49">
        <v>0.01234387</v>
      </c>
      <c r="E10" s="49">
        <v>-0.3667337</v>
      </c>
      <c r="F10" s="49">
        <v>-0.4243014</v>
      </c>
      <c r="G10" s="49">
        <v>-0.3822174</v>
      </c>
    </row>
    <row r="11" spans="1:7" ht="12.75">
      <c r="A11" t="s">
        <v>19</v>
      </c>
      <c r="B11" s="49">
        <v>2.784184</v>
      </c>
      <c r="C11" s="49">
        <v>1.336997</v>
      </c>
      <c r="D11" s="49">
        <v>1.761305</v>
      </c>
      <c r="E11" s="49">
        <v>1.506769</v>
      </c>
      <c r="F11" s="49">
        <v>14.57928</v>
      </c>
      <c r="G11" s="49">
        <v>3.456546</v>
      </c>
    </row>
    <row r="12" spans="1:7" ht="12.75">
      <c r="A12" t="s">
        <v>20</v>
      </c>
      <c r="B12" s="49">
        <v>0.2643673</v>
      </c>
      <c r="C12" s="49">
        <v>-0.1670091</v>
      </c>
      <c r="D12" s="49">
        <v>-0.02230491</v>
      </c>
      <c r="E12" s="49">
        <v>0.04940761</v>
      </c>
      <c r="F12" s="49">
        <v>-0.4274378</v>
      </c>
      <c r="G12" s="49">
        <v>-0.05240336</v>
      </c>
    </row>
    <row r="13" spans="1:7" ht="12.75">
      <c r="A13" t="s">
        <v>21</v>
      </c>
      <c r="B13" s="49">
        <v>-0.001955175</v>
      </c>
      <c r="C13" s="49">
        <v>-0.1010756</v>
      </c>
      <c r="D13" s="49">
        <v>-0.09857559</v>
      </c>
      <c r="E13" s="49">
        <v>0.1311927</v>
      </c>
      <c r="F13" s="49">
        <v>-0.03133663</v>
      </c>
      <c r="G13" s="49">
        <v>-0.02094736</v>
      </c>
    </row>
    <row r="14" spans="1:7" ht="12.75">
      <c r="A14" t="s">
        <v>22</v>
      </c>
      <c r="B14" s="49">
        <v>-0.1273759</v>
      </c>
      <c r="C14" s="49">
        <v>-0.06554698</v>
      </c>
      <c r="D14" s="49">
        <v>0.0291996</v>
      </c>
      <c r="E14" s="49">
        <v>0.05721768</v>
      </c>
      <c r="F14" s="49">
        <v>0.01970942</v>
      </c>
      <c r="G14" s="49">
        <v>-0.0108172</v>
      </c>
    </row>
    <row r="15" spans="1:7" ht="12.75">
      <c r="A15" t="s">
        <v>23</v>
      </c>
      <c r="B15" s="49">
        <v>-0.3869074</v>
      </c>
      <c r="C15" s="49">
        <v>-0.2143585</v>
      </c>
      <c r="D15" s="49">
        <v>-0.17478</v>
      </c>
      <c r="E15" s="49">
        <v>-0.1886032</v>
      </c>
      <c r="F15" s="49">
        <v>-0.3589846</v>
      </c>
      <c r="G15" s="49">
        <v>-0.2429436</v>
      </c>
    </row>
    <row r="16" spans="1:7" ht="12.75">
      <c r="A16" t="s">
        <v>24</v>
      </c>
      <c r="B16" s="49">
        <v>-0.0104071</v>
      </c>
      <c r="C16" s="49">
        <v>0.006928536</v>
      </c>
      <c r="D16" s="49">
        <v>-0.01529836</v>
      </c>
      <c r="E16" s="49">
        <v>-0.006683654</v>
      </c>
      <c r="F16" s="49">
        <v>-0.04685665</v>
      </c>
      <c r="G16" s="49">
        <v>-0.01137959</v>
      </c>
    </row>
    <row r="17" spans="1:7" ht="12.75">
      <c r="A17" t="s">
        <v>25</v>
      </c>
      <c r="B17" s="49">
        <v>-0.05124472</v>
      </c>
      <c r="C17" s="49">
        <v>-0.01980794</v>
      </c>
      <c r="D17" s="49">
        <v>-0.03539122</v>
      </c>
      <c r="E17" s="49">
        <v>-0.05330973</v>
      </c>
      <c r="F17" s="49">
        <v>-0.05513152</v>
      </c>
      <c r="G17" s="49">
        <v>-0.04088133</v>
      </c>
    </row>
    <row r="18" spans="1:7" ht="12.75">
      <c r="A18" t="s">
        <v>26</v>
      </c>
      <c r="B18" s="49">
        <v>0.0008564996</v>
      </c>
      <c r="C18" s="49">
        <v>0.01885391</v>
      </c>
      <c r="D18" s="49">
        <v>0.02736276</v>
      </c>
      <c r="E18" s="49">
        <v>0.05362645</v>
      </c>
      <c r="F18" s="49">
        <v>-0.01383685</v>
      </c>
      <c r="G18" s="49">
        <v>0.02229623</v>
      </c>
    </row>
    <row r="19" spans="1:7" ht="12.75">
      <c r="A19" t="s">
        <v>27</v>
      </c>
      <c r="B19" s="49">
        <v>-0.2068737</v>
      </c>
      <c r="C19" s="49">
        <v>-0.1802662</v>
      </c>
      <c r="D19" s="49">
        <v>-0.1980784</v>
      </c>
      <c r="E19" s="49">
        <v>-0.1915757</v>
      </c>
      <c r="F19" s="49">
        <v>-0.1547983</v>
      </c>
      <c r="G19" s="49">
        <v>-0.1877274</v>
      </c>
    </row>
    <row r="20" spans="1:7" ht="12.75">
      <c r="A20" t="s">
        <v>28</v>
      </c>
      <c r="B20" s="49">
        <v>0.006996426</v>
      </c>
      <c r="C20" s="49">
        <v>0.001602996</v>
      </c>
      <c r="D20" s="49">
        <v>-0.002270589</v>
      </c>
      <c r="E20" s="49">
        <v>0.002458652</v>
      </c>
      <c r="F20" s="49">
        <v>0.001767369</v>
      </c>
      <c r="G20" s="49">
        <v>0.001680412</v>
      </c>
    </row>
    <row r="21" spans="1:7" ht="12.75">
      <c r="A21" t="s">
        <v>29</v>
      </c>
      <c r="B21" s="49">
        <v>-100.9055</v>
      </c>
      <c r="C21" s="49">
        <v>133.3838</v>
      </c>
      <c r="D21" s="49">
        <v>29.05969</v>
      </c>
      <c r="E21" s="49">
        <v>-33.42508</v>
      </c>
      <c r="F21" s="49">
        <v>-122.9395</v>
      </c>
      <c r="G21" s="49">
        <v>0.02622217</v>
      </c>
    </row>
    <row r="22" spans="1:7" ht="12.75">
      <c r="A22" t="s">
        <v>30</v>
      </c>
      <c r="B22" s="49">
        <v>81.76343</v>
      </c>
      <c r="C22" s="49">
        <v>36.17081</v>
      </c>
      <c r="D22" s="49">
        <v>-17.11008</v>
      </c>
      <c r="E22" s="49">
        <v>-25.9689</v>
      </c>
      <c r="F22" s="49">
        <v>-76.04724</v>
      </c>
      <c r="G22" s="49">
        <v>0</v>
      </c>
    </row>
    <row r="23" spans="1:7" ht="12.75">
      <c r="A23" t="s">
        <v>31</v>
      </c>
      <c r="B23" s="49">
        <v>-5.529483</v>
      </c>
      <c r="C23" s="49">
        <v>-2.293469</v>
      </c>
      <c r="D23" s="49">
        <v>-3.106712</v>
      </c>
      <c r="E23" s="49">
        <v>-4.092492</v>
      </c>
      <c r="F23" s="49">
        <v>0.8148081</v>
      </c>
      <c r="G23" s="49">
        <v>-2.975863</v>
      </c>
    </row>
    <row r="24" spans="1:7" ht="12.75">
      <c r="A24" t="s">
        <v>32</v>
      </c>
      <c r="B24" s="49">
        <v>-0.005802319</v>
      </c>
      <c r="C24" s="49">
        <v>-1.638014</v>
      </c>
      <c r="D24" s="49">
        <v>0.6335657</v>
      </c>
      <c r="E24" s="49">
        <v>2.023546</v>
      </c>
      <c r="F24" s="49">
        <v>1.689037</v>
      </c>
      <c r="G24" s="49">
        <v>0.4693576</v>
      </c>
    </row>
    <row r="25" spans="1:7" ht="12.75">
      <c r="A25" t="s">
        <v>33</v>
      </c>
      <c r="B25" s="49">
        <v>-0.9004033</v>
      </c>
      <c r="C25" s="49">
        <v>-0.1666251</v>
      </c>
      <c r="D25" s="49">
        <v>-0.1516297</v>
      </c>
      <c r="E25" s="49">
        <v>-0.3777991</v>
      </c>
      <c r="F25" s="49">
        <v>-2.41526</v>
      </c>
      <c r="G25" s="49">
        <v>-0.6201666</v>
      </c>
    </row>
    <row r="26" spans="1:7" ht="12.75">
      <c r="A26" t="s">
        <v>34</v>
      </c>
      <c r="B26" s="49">
        <v>0.3232346</v>
      </c>
      <c r="C26" s="49">
        <v>-0.003669647</v>
      </c>
      <c r="D26" s="49">
        <v>0.07194261</v>
      </c>
      <c r="E26" s="49">
        <v>0.396987</v>
      </c>
      <c r="F26" s="49">
        <v>0.9578446</v>
      </c>
      <c r="G26" s="49">
        <v>0.2864923</v>
      </c>
    </row>
    <row r="27" spans="1:7" ht="12.75">
      <c r="A27" t="s">
        <v>35</v>
      </c>
      <c r="B27" s="49">
        <v>-0.0977414</v>
      </c>
      <c r="C27" s="49">
        <v>-0.05036074</v>
      </c>
      <c r="D27" s="49">
        <v>0.2549995</v>
      </c>
      <c r="E27" s="49">
        <v>0.01235838</v>
      </c>
      <c r="F27" s="49">
        <v>0.3939125</v>
      </c>
      <c r="G27" s="49">
        <v>0.09058204</v>
      </c>
    </row>
    <row r="28" spans="1:7" ht="12.75">
      <c r="A28" t="s">
        <v>36</v>
      </c>
      <c r="B28" s="49">
        <v>0.1710437</v>
      </c>
      <c r="C28" s="49">
        <v>-0.4861166</v>
      </c>
      <c r="D28" s="49">
        <v>-0.06832619</v>
      </c>
      <c r="E28" s="49">
        <v>0.2797661</v>
      </c>
      <c r="F28" s="49">
        <v>0.1396031</v>
      </c>
      <c r="G28" s="49">
        <v>-0.02272968</v>
      </c>
    </row>
    <row r="29" spans="1:7" ht="12.75">
      <c r="A29" t="s">
        <v>37</v>
      </c>
      <c r="B29" s="49">
        <v>0.1053682</v>
      </c>
      <c r="C29" s="49">
        <v>0.006343081</v>
      </c>
      <c r="D29" s="49">
        <v>-0.004082701</v>
      </c>
      <c r="E29" s="49">
        <v>0.0636249</v>
      </c>
      <c r="F29" s="49">
        <v>-0.1014921</v>
      </c>
      <c r="G29" s="49">
        <v>0.01757118</v>
      </c>
    </row>
    <row r="30" spans="1:7" ht="12.75">
      <c r="A30" t="s">
        <v>38</v>
      </c>
      <c r="B30" s="49">
        <v>-0.0176174</v>
      </c>
      <c r="C30" s="49">
        <v>0.006420573</v>
      </c>
      <c r="D30" s="49">
        <v>0.07831764</v>
      </c>
      <c r="E30" s="49">
        <v>0.01007476</v>
      </c>
      <c r="F30" s="49">
        <v>0.2947998</v>
      </c>
      <c r="G30" s="49">
        <v>0.05959342</v>
      </c>
    </row>
    <row r="31" spans="1:7" ht="12.75">
      <c r="A31" t="s">
        <v>39</v>
      </c>
      <c r="B31" s="49">
        <v>0.01470711</v>
      </c>
      <c r="C31" s="49">
        <v>-0.02007637</v>
      </c>
      <c r="D31" s="49">
        <v>0.004174756</v>
      </c>
      <c r="E31" s="49">
        <v>0.001855451</v>
      </c>
      <c r="F31" s="49">
        <v>0.004370954</v>
      </c>
      <c r="G31" s="49">
        <v>-0.0006668725</v>
      </c>
    </row>
    <row r="32" spans="1:7" ht="12.75">
      <c r="A32" t="s">
        <v>40</v>
      </c>
      <c r="B32" s="49">
        <v>0.01905556</v>
      </c>
      <c r="C32" s="49">
        <v>-0.05360208</v>
      </c>
      <c r="D32" s="49">
        <v>-0.007604791</v>
      </c>
      <c r="E32" s="49">
        <v>0.0473823</v>
      </c>
      <c r="F32" s="49">
        <v>0.008469693</v>
      </c>
      <c r="G32" s="49">
        <v>0.0005584317</v>
      </c>
    </row>
    <row r="33" spans="1:7" ht="12.75">
      <c r="A33" t="s">
        <v>41</v>
      </c>
      <c r="B33" s="49">
        <v>0.1495807</v>
      </c>
      <c r="C33" s="49">
        <v>0.0729622</v>
      </c>
      <c r="D33" s="49">
        <v>0.1030759</v>
      </c>
      <c r="E33" s="49">
        <v>0.1132329</v>
      </c>
      <c r="F33" s="49">
        <v>0.09074331</v>
      </c>
      <c r="G33" s="49">
        <v>0.1033634</v>
      </c>
    </row>
    <row r="34" spans="1:7" ht="12.75">
      <c r="A34" t="s">
        <v>42</v>
      </c>
      <c r="B34" s="49">
        <v>-0.03094569</v>
      </c>
      <c r="C34" s="49">
        <v>-0.01169641</v>
      </c>
      <c r="D34" s="49">
        <v>0.005330248</v>
      </c>
      <c r="E34" s="49">
        <v>-0.0007279944</v>
      </c>
      <c r="F34" s="49">
        <v>-0.02590148</v>
      </c>
      <c r="G34" s="49">
        <v>-0.009642216</v>
      </c>
    </row>
    <row r="35" spans="1:7" ht="12.75">
      <c r="A35" t="s">
        <v>43</v>
      </c>
      <c r="B35" s="49">
        <v>-0.004571396</v>
      </c>
      <c r="C35" s="49">
        <v>-0.00134441</v>
      </c>
      <c r="D35" s="49">
        <v>-0.006800776</v>
      </c>
      <c r="E35" s="49">
        <v>-0.004477643</v>
      </c>
      <c r="F35" s="49">
        <v>-0.004715861</v>
      </c>
      <c r="G35" s="49">
        <v>-0.004327748</v>
      </c>
    </row>
    <row r="36" spans="1:6" ht="12.75">
      <c r="A36" t="s">
        <v>44</v>
      </c>
      <c r="B36" s="49">
        <v>21.24939</v>
      </c>
      <c r="C36" s="49">
        <v>21.24939</v>
      </c>
      <c r="D36" s="49">
        <v>21.25549</v>
      </c>
      <c r="E36" s="49">
        <v>21.25549</v>
      </c>
      <c r="F36" s="49">
        <v>21.2677</v>
      </c>
    </row>
    <row r="37" spans="1:6" ht="12.75">
      <c r="A37" t="s">
        <v>45</v>
      </c>
      <c r="B37" s="49">
        <v>-0.04119873</v>
      </c>
      <c r="C37" s="49">
        <v>0.06306966</v>
      </c>
      <c r="D37" s="49">
        <v>0.1210531</v>
      </c>
      <c r="E37" s="49">
        <v>0.1556397</v>
      </c>
      <c r="F37" s="49">
        <v>0.1907349</v>
      </c>
    </row>
    <row r="38" spans="1:7" ht="12.75">
      <c r="A38" t="s">
        <v>56</v>
      </c>
      <c r="B38" s="49">
        <v>-6.915882E-05</v>
      </c>
      <c r="C38" s="49">
        <v>-5.723565E-05</v>
      </c>
      <c r="D38" s="49">
        <v>-3.475246E-05</v>
      </c>
      <c r="E38" s="49">
        <v>0.0001754191</v>
      </c>
      <c r="F38" s="49">
        <v>-7.691576E-05</v>
      </c>
      <c r="G38" s="49">
        <v>0.0002710827</v>
      </c>
    </row>
    <row r="39" spans="1:7" ht="12.75">
      <c r="A39" t="s">
        <v>57</v>
      </c>
      <c r="B39" s="49">
        <v>0.0001721048</v>
      </c>
      <c r="C39" s="49">
        <v>-0.0002265454</v>
      </c>
      <c r="D39" s="49">
        <v>-4.946094E-05</v>
      </c>
      <c r="E39" s="49">
        <v>5.727817E-05</v>
      </c>
      <c r="F39" s="49">
        <v>0.0002084123</v>
      </c>
      <c r="G39" s="49">
        <v>0.001055128</v>
      </c>
    </row>
    <row r="40" spans="2:7" ht="12.75">
      <c r="B40" t="s">
        <v>46</v>
      </c>
      <c r="C40">
        <v>-0.003752</v>
      </c>
      <c r="D40" t="s">
        <v>47</v>
      </c>
      <c r="E40">
        <v>3.117374</v>
      </c>
      <c r="G40" s="49">
        <v>55.015415</v>
      </c>
    </row>
    <row r="42" ht="12.75">
      <c r="A42" t="s">
        <v>58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45" spans="1:3" ht="12.75">
      <c r="A45" t="s">
        <v>50</v>
      </c>
      <c r="C45" s="49">
        <v>55.015415</v>
      </c>
    </row>
    <row r="50" spans="1:7" ht="12.75">
      <c r="A50" t="s">
        <v>59</v>
      </c>
      <c r="B50">
        <f>-0.017/(B7*B7+B22*B22)*(B21*B22+B6*B7)</f>
        <v>-6.915880899125649E-05</v>
      </c>
      <c r="C50">
        <f>-0.017/(C7*C7+C22*C22)*(C21*C22+C6*C7)</f>
        <v>-5.7235650185020356E-05</v>
      </c>
      <c r="D50">
        <f>-0.017/(D7*D7+D22*D22)*(D21*D22+D6*D7)</f>
        <v>-3.47524689449512E-05</v>
      </c>
      <c r="E50">
        <f>-0.017/(E7*E7+E22*E22)*(E21*E22+E6*E7)</f>
        <v>0.00017541909486689758</v>
      </c>
      <c r="F50">
        <f>-0.017/(F7*F7+F22*F22)*(F21*F22+F6*F7)</f>
        <v>-7.69157594636328E-05</v>
      </c>
      <c r="G50">
        <f>(B50*B$4+C50*C$4+D50*D$4+E50*E$4+F50*F$4)/SUM(B$4:F$4)</f>
        <v>-2.297057591463086E-07</v>
      </c>
    </row>
    <row r="51" spans="1:7" ht="12.75">
      <c r="A51" t="s">
        <v>60</v>
      </c>
      <c r="B51">
        <f>-0.017/(B7*B7+B22*B22)*(B21*B7-B6*B22)</f>
        <v>0.000172104816143784</v>
      </c>
      <c r="C51">
        <f>-0.017/(C7*C7+C22*C22)*(C21*C7-C6*C22)</f>
        <v>-0.00022654543401719312</v>
      </c>
      <c r="D51">
        <f>-0.017/(D7*D7+D22*D22)*(D21*D7-D6*D22)</f>
        <v>-4.946093475238457E-05</v>
      </c>
      <c r="E51">
        <f>-0.017/(E7*E7+E22*E22)*(E21*E7-E6*E22)</f>
        <v>5.7278180093268894E-05</v>
      </c>
      <c r="F51">
        <f>-0.017/(F7*F7+F22*F22)*(F21*F7-F6*F22)</f>
        <v>0.00020841222687802873</v>
      </c>
      <c r="G51">
        <f>(B51*B$4+C51*C$4+D51*D$4+E51*E$4+F51*F$4)/SUM(B$4:F$4)</f>
        <v>9.833022961106511E-08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10000.07895835103</v>
      </c>
      <c r="C62">
        <f>C7+(2/0.017)*(C8*C50-C23*C51)</f>
        <v>9999.922066080228</v>
      </c>
      <c r="D62">
        <f>D7+(2/0.017)*(D8*D50-D23*D51)</f>
        <v>9999.976085960718</v>
      </c>
      <c r="E62">
        <f>E7+(2/0.017)*(E8*E50-E23*E51)</f>
        <v>10000.065758083902</v>
      </c>
      <c r="F62">
        <f>F7+(2/0.017)*(F8*F50-F23*F51)</f>
        <v>9999.999959817029</v>
      </c>
    </row>
    <row r="63" spans="1:6" ht="12.75">
      <c r="A63" t="s">
        <v>68</v>
      </c>
      <c r="B63">
        <f>B8+(3/0.017)*(B9*B50-B24*B51)</f>
        <v>4.045370118343611</v>
      </c>
      <c r="C63">
        <f>C8+(3/0.017)*(C9*C50-C24*C51)</f>
        <v>2.432160127424008</v>
      </c>
      <c r="D63">
        <f>D8+(3/0.017)*(D9*D50-D24*D51)</f>
        <v>1.4327567185169106</v>
      </c>
      <c r="E63">
        <f>E8+(3/0.017)*(E9*E50-E24*E51)</f>
        <v>1.839403832218134</v>
      </c>
      <c r="F63">
        <f>F8+(3/0.017)*(F9*F50-F24*F51)</f>
        <v>-2.252418393320292</v>
      </c>
    </row>
    <row r="64" spans="1:6" ht="12.75">
      <c r="A64" t="s">
        <v>69</v>
      </c>
      <c r="B64">
        <f>B9+(4/0.017)*(B10*B50-B25*B51)</f>
        <v>0.9303830169715851</v>
      </c>
      <c r="C64">
        <f>C9+(4/0.017)*(C10*C50-C25*C51)</f>
        <v>-0.15909254160106936</v>
      </c>
      <c r="D64">
        <f>D9+(4/0.017)*(D10*D50-D25*D51)</f>
        <v>0.03943642725716255</v>
      </c>
      <c r="E64">
        <f>E9+(4/0.017)*(E10*E50-E25*E51)</f>
        <v>0.30693891792416156</v>
      </c>
      <c r="F64">
        <f>F9+(4/0.017)*(F10*F50-F25*F51)</f>
        <v>-0.8374643342324917</v>
      </c>
    </row>
    <row r="65" spans="1:6" ht="12.75">
      <c r="A65" t="s">
        <v>70</v>
      </c>
      <c r="B65">
        <f>B10+(5/0.017)*(B11*B50-B26*B51)</f>
        <v>-0.8471554355461242</v>
      </c>
      <c r="C65">
        <f>C10+(5/0.017)*(C11*C50-C26*C51)</f>
        <v>-0.555413939518449</v>
      </c>
      <c r="D65">
        <f>D10+(5/0.017)*(D11*D50-D26*D51)</f>
        <v>-0.0046124089929297125</v>
      </c>
      <c r="E65">
        <f>E10+(5/0.017)*(E11*E50-E26*E51)</f>
        <v>-0.2956815349197606</v>
      </c>
      <c r="F65">
        <f>F10+(5/0.017)*(F11*F50-F26*F51)</f>
        <v>-0.8128316705064844</v>
      </c>
    </row>
    <row r="66" spans="1:6" ht="12.75">
      <c r="A66" t="s">
        <v>71</v>
      </c>
      <c r="B66">
        <f>B11+(6/0.017)*(B12*B50-B27*B51)</f>
        <v>2.783668154613789</v>
      </c>
      <c r="C66">
        <f>C11+(6/0.017)*(C12*C50-C27*C51)</f>
        <v>1.336344016020443</v>
      </c>
      <c r="D66">
        <f>D11+(6/0.017)*(D12*D50-D27*D51)</f>
        <v>1.7660300579965242</v>
      </c>
      <c r="E66">
        <f>E11+(6/0.017)*(E12*E50-E27*E51)</f>
        <v>1.5095781197801539</v>
      </c>
      <c r="F66">
        <f>F11+(6/0.017)*(F12*F50-F27*F51)</f>
        <v>14.561908419420133</v>
      </c>
    </row>
    <row r="67" spans="1:6" ht="12.75">
      <c r="A67" t="s">
        <v>72</v>
      </c>
      <c r="B67">
        <f>B12+(7/0.017)*(B13*B50-B28*B51)</f>
        <v>0.2523016771313658</v>
      </c>
      <c r="C67">
        <f>C12+(7/0.017)*(C13*C50-C28*C51)</f>
        <v>-0.20997360465428522</v>
      </c>
      <c r="D67">
        <f>D12+(7/0.017)*(D13*D50-D28*D51)</f>
        <v>-0.022285858509814502</v>
      </c>
      <c r="E67">
        <f>E12+(7/0.017)*(E13*E50-E28*E51)</f>
        <v>0.05228552067008651</v>
      </c>
      <c r="F67">
        <f>F12+(7/0.017)*(F13*F50-F28*F51)</f>
        <v>-0.4384256226930686</v>
      </c>
    </row>
    <row r="68" spans="1:6" ht="12.75">
      <c r="A68" t="s">
        <v>73</v>
      </c>
      <c r="B68">
        <f>B13+(8/0.017)*(B14*B50-B29*B51)</f>
        <v>-0.006343508717746858</v>
      </c>
      <c r="C68">
        <f>C13+(8/0.017)*(C14*C50-C29*C51)</f>
        <v>-0.09863389644418083</v>
      </c>
      <c r="D68">
        <f>D13+(8/0.017)*(D14*D50-D29*D51)</f>
        <v>-0.09914815112940212</v>
      </c>
      <c r="E68">
        <f>E13+(8/0.017)*(E14*E50-E29*E51)</f>
        <v>0.1342010553672318</v>
      </c>
      <c r="F68">
        <f>F13+(8/0.017)*(F14*F50-F29*F51)</f>
        <v>-0.022096051381816532</v>
      </c>
    </row>
    <row r="69" spans="1:6" ht="12.75">
      <c r="A69" t="s">
        <v>74</v>
      </c>
      <c r="B69">
        <f>B14+(9/0.017)*(B15*B50-B30*B51)</f>
        <v>-0.11160467357314607</v>
      </c>
      <c r="C69">
        <f>C14+(9/0.017)*(C15*C50-C30*C51)</f>
        <v>-0.05828159784976543</v>
      </c>
      <c r="D69">
        <f>D14+(9/0.017)*(D15*D50-D30*D51)</f>
        <v>0.034466029519870225</v>
      </c>
      <c r="E69">
        <f>E14+(9/0.017)*(E15*E50-E30*E51)</f>
        <v>0.03939679770846516</v>
      </c>
      <c r="F69">
        <f>F14+(9/0.017)*(F15*F50-F30*F51)</f>
        <v>0.0018003148877622638</v>
      </c>
    </row>
    <row r="70" spans="1:6" ht="12.75">
      <c r="A70" t="s">
        <v>75</v>
      </c>
      <c r="B70">
        <f>B15+(10/0.017)*(B16*B50-B31*B51)</f>
        <v>-0.38797294224794326</v>
      </c>
      <c r="C70">
        <f>C15+(10/0.017)*(C16*C50-C31*C51)</f>
        <v>-0.217267187775253</v>
      </c>
      <c r="D70">
        <f>D15+(10/0.017)*(D16*D50-D31*D51)</f>
        <v>-0.17434579816768717</v>
      </c>
      <c r="E70">
        <f>E15+(10/0.017)*(E16*E50-E31*E51)</f>
        <v>-0.18935538670095045</v>
      </c>
      <c r="F70">
        <f>F15+(10/0.017)*(F16*F50-F31*F51)</f>
        <v>-0.35740045025649986</v>
      </c>
    </row>
    <row r="71" spans="1:6" ht="12.75">
      <c r="A71" t="s">
        <v>76</v>
      </c>
      <c r="B71">
        <f>B16+(11/0.017)*(B17*B50-B32*B51)</f>
        <v>-0.010235972254605333</v>
      </c>
      <c r="C71">
        <f>C16+(11/0.017)*(C17*C50-C32*C51)</f>
        <v>-0.00019531386376957574</v>
      </c>
      <c r="D71">
        <f>D16+(11/0.017)*(D17*D50-D32*D51)</f>
        <v>-0.014745906221900498</v>
      </c>
      <c r="E71">
        <f>E16+(11/0.017)*(E17*E50-E32*E51)</f>
        <v>-0.014490752909714816</v>
      </c>
      <c r="F71">
        <f>F16+(11/0.017)*(F17*F50-F32*F51)</f>
        <v>-0.045254988431006275</v>
      </c>
    </row>
    <row r="72" spans="1:6" ht="12.75">
      <c r="A72" t="s">
        <v>77</v>
      </c>
      <c r="B72">
        <f>B17+(12/0.017)*(B18*B50-B33*B51)</f>
        <v>-0.06945845649251482</v>
      </c>
      <c r="C72">
        <f>C17+(12/0.017)*(C18*C50-C33*C51)</f>
        <v>-0.008901960610492195</v>
      </c>
      <c r="D72">
        <f>D17+(12/0.017)*(D18*D50-D33*D51)</f>
        <v>-0.03246370924896812</v>
      </c>
      <c r="E72">
        <f>E17+(12/0.017)*(E18*E50-E33*E51)</f>
        <v>-0.051247615495594</v>
      </c>
      <c r="F72">
        <f>F17+(12/0.017)*(F18*F50-F33*F51)</f>
        <v>-0.06772992716591689</v>
      </c>
    </row>
    <row r="73" spans="1:6" ht="12.75">
      <c r="A73" t="s">
        <v>78</v>
      </c>
      <c r="B73">
        <f>B18+(13/0.017)*(B19*B50-B34*B51)</f>
        <v>0.01587000153468185</v>
      </c>
      <c r="C73">
        <f>C18+(13/0.017)*(C19*C50-C34*C51)</f>
        <v>0.024717586675609908</v>
      </c>
      <c r="D73">
        <f>D18+(13/0.017)*(D19*D50-D34*D51)</f>
        <v>0.03282838249480585</v>
      </c>
      <c r="E73">
        <f>E18+(13/0.017)*(E19*E50-E34*E51)</f>
        <v>0.027959603524950066</v>
      </c>
      <c r="F73">
        <f>F18+(13/0.017)*(F19*F50-F34*F51)</f>
        <v>-0.0006039099325054181</v>
      </c>
    </row>
    <row r="74" spans="1:6" ht="12.75">
      <c r="A74" t="s">
        <v>79</v>
      </c>
      <c r="B74">
        <f>B19+(14/0.017)*(B20*B50-B35*B51)</f>
        <v>-0.20662425724103356</v>
      </c>
      <c r="C74">
        <f>C19+(14/0.017)*(C20*C50-C35*C51)</f>
        <v>-0.18059257991255967</v>
      </c>
      <c r="D74">
        <f>D19+(14/0.017)*(D20*D50-D35*D51)</f>
        <v>-0.19829042931177016</v>
      </c>
      <c r="E74">
        <f>E19+(14/0.017)*(E20*E50-E35*E51)</f>
        <v>-0.1910093046759929</v>
      </c>
      <c r="F74">
        <f>F19+(14/0.017)*(F20*F50-F35*F51)</f>
        <v>-0.15410084918277783</v>
      </c>
    </row>
    <row r="75" spans="1:6" ht="12.75">
      <c r="A75" t="s">
        <v>80</v>
      </c>
      <c r="B75" s="49">
        <f>B20</f>
        <v>0.006996426</v>
      </c>
      <c r="C75" s="49">
        <f>C20</f>
        <v>0.001602996</v>
      </c>
      <c r="D75" s="49">
        <f>D20</f>
        <v>-0.002270589</v>
      </c>
      <c r="E75" s="49">
        <f>E20</f>
        <v>0.002458652</v>
      </c>
      <c r="F75" s="49">
        <f>F20</f>
        <v>0.001767369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81.89054305737127</v>
      </c>
      <c r="C82">
        <f>C22+(2/0.017)*(C8*C51+C23*C50)</f>
        <v>36.119727423475645</v>
      </c>
      <c r="D82">
        <f>D22+(2/0.017)*(D8*D51+D23*D50)</f>
        <v>-17.10568453915758</v>
      </c>
      <c r="E82">
        <f>E22+(2/0.017)*(E8*E51+E23*E50)</f>
        <v>-26.040892239023457</v>
      </c>
      <c r="F82">
        <f>F22+(2/0.017)*(F8*F51+F23*F50)</f>
        <v>-76.10863791659418</v>
      </c>
    </row>
    <row r="83" spans="1:6" ht="12.75">
      <c r="A83" t="s">
        <v>83</v>
      </c>
      <c r="B83">
        <f>B23+(3/0.017)*(B9*B51+B24*B50)</f>
        <v>-5.502645129532737</v>
      </c>
      <c r="C83">
        <f>C23+(3/0.017)*(C9*C51+C24*C50)</f>
        <v>-2.270632391962811</v>
      </c>
      <c r="D83">
        <f>D23+(3/0.017)*(D9*D51+D24*D50)</f>
        <v>-3.110958025000398</v>
      </c>
      <c r="E83">
        <f>E23+(3/0.017)*(E9*E51+E24*E50)</f>
        <v>-4.02664643191132</v>
      </c>
      <c r="F83">
        <f>F23+(3/0.017)*(F9*F51+F24*F50)</f>
        <v>0.7564429086862178</v>
      </c>
    </row>
    <row r="84" spans="1:6" ht="12.75">
      <c r="A84" t="s">
        <v>84</v>
      </c>
      <c r="B84">
        <f>B24+(4/0.017)*(B10*B51+B25*B50)</f>
        <v>-0.022500205289621402</v>
      </c>
      <c r="C84">
        <f>C24+(4/0.017)*(C10*C51+C25*C50)</f>
        <v>-1.6073765575227568</v>
      </c>
      <c r="D84">
        <f>D24+(4/0.017)*(D10*D51+D25*D50)</f>
        <v>0.634661927550993</v>
      </c>
      <c r="E84">
        <f>E24+(4/0.017)*(E10*E51+E25*E50)</f>
        <v>2.0030097611580238</v>
      </c>
      <c r="F84">
        <f>F24+(4/0.017)*(F10*F51+F25*F50)</f>
        <v>1.7119409900142748</v>
      </c>
    </row>
    <row r="85" spans="1:6" ht="12.75">
      <c r="A85" t="s">
        <v>85</v>
      </c>
      <c r="B85">
        <f>B25+(5/0.017)*(B11*B51+B26*B50)</f>
        <v>-0.7660453719206765</v>
      </c>
      <c r="C85">
        <f>C25+(5/0.017)*(C11*C51+C26*C50)</f>
        <v>-0.25564878559196785</v>
      </c>
      <c r="D85">
        <f>D25+(5/0.017)*(D11*D51+D26*D50)</f>
        <v>-0.17798733970702718</v>
      </c>
      <c r="E85">
        <f>E25+(5/0.017)*(E11*E51+E26*E50)</f>
        <v>-0.33193319224856477</v>
      </c>
      <c r="F85">
        <f>F25+(5/0.017)*(F11*F51+F26*F50)</f>
        <v>-1.543252098170245</v>
      </c>
    </row>
    <row r="86" spans="1:6" ht="12.75">
      <c r="A86" t="s">
        <v>86</v>
      </c>
      <c r="B86">
        <f>B26+(6/0.017)*(B12*B51+B27*B50)</f>
        <v>0.34167879919084704</v>
      </c>
      <c r="C86">
        <f>C26+(6/0.017)*(C12*C51+C27*C50)</f>
        <v>0.0107012631442422</v>
      </c>
      <c r="D86">
        <f>D26+(6/0.017)*(D12*D51+D27*D50)</f>
        <v>0.06920426629180226</v>
      </c>
      <c r="E86">
        <f>E26+(6/0.017)*(E12*E51+E27*E50)</f>
        <v>0.39875095546488676</v>
      </c>
      <c r="F86">
        <f>F26+(6/0.017)*(F12*F51+F27*F50)</f>
        <v>0.9157100084060363</v>
      </c>
    </row>
    <row r="87" spans="1:6" ht="12.75">
      <c r="A87" t="s">
        <v>87</v>
      </c>
      <c r="B87">
        <f>B27+(7/0.017)*(B13*B51+B28*B50)</f>
        <v>-0.10275079501644306</v>
      </c>
      <c r="C87">
        <f>C27+(7/0.017)*(C13*C51+C28*C50)</f>
        <v>-0.029475451331708372</v>
      </c>
      <c r="D87">
        <f>D27+(7/0.017)*(D13*D51+D28*D50)</f>
        <v>0.2579848536675816</v>
      </c>
      <c r="E87">
        <f>E27+(7/0.017)*(E13*E51+E28*E50)</f>
        <v>0.035660472113985243</v>
      </c>
      <c r="F87">
        <f>F27+(7/0.017)*(F13*F51+F28*F50)</f>
        <v>0.38680189369953455</v>
      </c>
    </row>
    <row r="88" spans="1:6" ht="12.75">
      <c r="A88" t="s">
        <v>88</v>
      </c>
      <c r="B88">
        <f>B28+(8/0.017)*(B14*B51+B29*B50)</f>
        <v>0.15729821996790516</v>
      </c>
      <c r="C88">
        <f>C28+(8/0.017)*(C14*C51+C29*C50)</f>
        <v>-0.47929950886239764</v>
      </c>
      <c r="D88">
        <f>D28+(8/0.017)*(D14*D51+D29*D50)</f>
        <v>-0.06893906320973256</v>
      </c>
      <c r="E88">
        <f>E28+(8/0.017)*(E14*E51+E29*E50)</f>
        <v>0.28656061621108514</v>
      </c>
      <c r="F88">
        <f>F28+(8/0.017)*(F14*F51+F29*F50)</f>
        <v>0.1452097005005804</v>
      </c>
    </row>
    <row r="89" spans="1:6" ht="12.75">
      <c r="A89" t="s">
        <v>89</v>
      </c>
      <c r="B89">
        <f>B29+(9/0.017)*(B15*B51+B30*B50)</f>
        <v>0.07076043194933397</v>
      </c>
      <c r="C89">
        <f>C29+(9/0.017)*(C15*C51+C30*C50)</f>
        <v>0.03185779180753129</v>
      </c>
      <c r="D89">
        <f>D29+(9/0.017)*(D15*D51+D30*D50)</f>
        <v>-0.0009469682107812261</v>
      </c>
      <c r="E89">
        <f>E29+(9/0.017)*(E15*E51+E30*E50)</f>
        <v>0.05884137735411234</v>
      </c>
      <c r="F89">
        <f>F29+(9/0.017)*(F15*F51+F30*F50)</f>
        <v>-0.15310526315698877</v>
      </c>
    </row>
    <row r="90" spans="1:6" ht="12.75">
      <c r="A90" t="s">
        <v>90</v>
      </c>
      <c r="B90">
        <f>B30+(10/0.017)*(B16*B51+B31*B50)</f>
        <v>-0.019269304849054925</v>
      </c>
      <c r="C90">
        <f>C30+(10/0.017)*(C16*C51+C31*C50)</f>
        <v>0.0061731941147536995</v>
      </c>
      <c r="D90">
        <f>D30+(10/0.017)*(D16*D51+D31*D50)</f>
        <v>0.07867739771031514</v>
      </c>
      <c r="E90">
        <f>E30+(10/0.017)*(E16*E51+E31*E50)</f>
        <v>0.010041027057351049</v>
      </c>
      <c r="F90">
        <f>F30+(10/0.017)*(F16*F51+F31*F50)</f>
        <v>0.28885762704880297</v>
      </c>
    </row>
    <row r="91" spans="1:6" ht="12.75">
      <c r="A91" t="s">
        <v>91</v>
      </c>
      <c r="B91">
        <f>B31+(11/0.017)*(B17*B51+B32*B50)</f>
        <v>0.008147665739399278</v>
      </c>
      <c r="C91">
        <f>C31+(11/0.017)*(C17*C51+C32*C50)</f>
        <v>-0.015187615240710826</v>
      </c>
      <c r="D91">
        <f>D31+(11/0.017)*(D17*D51+D32*D50)</f>
        <v>0.00547842946759788</v>
      </c>
      <c r="E91">
        <f>E31+(11/0.017)*(E17*E51+E32*E50)</f>
        <v>0.00525786479373711</v>
      </c>
      <c r="F91">
        <f>F31+(11/0.017)*(F17*F51+F32*F50)</f>
        <v>-0.0034853338213401957</v>
      </c>
    </row>
    <row r="92" spans="1:6" ht="12.75">
      <c r="A92" t="s">
        <v>92</v>
      </c>
      <c r="B92">
        <f>B32+(12/0.017)*(B18*B51+B33*B50)</f>
        <v>0.011857384456075377</v>
      </c>
      <c r="C92">
        <f>C32+(12/0.017)*(C18*C51+C33*C50)</f>
        <v>-0.05956488436221218</v>
      </c>
      <c r="D92">
        <f>D32+(12/0.017)*(D18*D51+D33*D50)</f>
        <v>-0.011088694318160978</v>
      </c>
      <c r="E92">
        <f>E32+(12/0.017)*(E18*E51+E33*E50)</f>
        <v>0.06357159761507054</v>
      </c>
      <c r="F92">
        <f>F32+(12/0.017)*(F18*F51+F33*F50)</f>
        <v>0.0015073217107968596</v>
      </c>
    </row>
    <row r="93" spans="1:6" ht="12.75">
      <c r="A93" t="s">
        <v>93</v>
      </c>
      <c r="B93">
        <f>B33+(13/0.017)*(B19*B51+B34*B50)</f>
        <v>0.12399074061672166</v>
      </c>
      <c r="C93">
        <f>C33+(13/0.017)*(C19*C51+C34*C50)</f>
        <v>0.10470356293732584</v>
      </c>
      <c r="D93">
        <f>D33+(13/0.017)*(D19*D51+D34*D50)</f>
        <v>0.1104261791777754</v>
      </c>
      <c r="E93">
        <f>E33+(13/0.017)*(E19*E51+E34*E50)</f>
        <v>0.10474404409749806</v>
      </c>
      <c r="F93">
        <f>F33+(13/0.017)*(F19*F51+F34*F50)</f>
        <v>0.06759594862420507</v>
      </c>
    </row>
    <row r="94" spans="1:6" ht="12.75">
      <c r="A94" t="s">
        <v>94</v>
      </c>
      <c r="B94">
        <f>B34+(14/0.017)*(B20*B51+B35*B50)</f>
        <v>-0.029693702189145074</v>
      </c>
      <c r="C94">
        <f>C34+(14/0.017)*(C20*C51+C35*C50)</f>
        <v>-0.01193210678924448</v>
      </c>
      <c r="D94">
        <f>D34+(14/0.017)*(D20*D51+D35*D50)</f>
        <v>0.0056173708797459245</v>
      </c>
      <c r="E94">
        <f>E34+(14/0.017)*(E20*E51+E35*E50)</f>
        <v>-0.0012588719048330552</v>
      </c>
      <c r="F94">
        <f>F34+(14/0.017)*(F20*F51+F35*F50)</f>
        <v>-0.025299426191127548</v>
      </c>
    </row>
    <row r="95" spans="1:6" ht="12.75">
      <c r="A95" t="s">
        <v>95</v>
      </c>
      <c r="B95" s="49">
        <f>B35</f>
        <v>-0.004571396</v>
      </c>
      <c r="C95" s="49">
        <f>C35</f>
        <v>-0.00134441</v>
      </c>
      <c r="D95" s="49">
        <f>D35</f>
        <v>-0.006800776</v>
      </c>
      <c r="E95" s="49">
        <f>E35</f>
        <v>-0.004477643</v>
      </c>
      <c r="F95" s="49">
        <f>F35</f>
        <v>-0.004715861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4.045338177020429</v>
      </c>
      <c r="C103">
        <f>C63*10000/C62</f>
        <v>2.4321790823489553</v>
      </c>
      <c r="D103">
        <f>D63*10000/D62</f>
        <v>1.4327601448251492</v>
      </c>
      <c r="E103">
        <f>E63*10000/E62</f>
        <v>1.8393917367305188</v>
      </c>
      <c r="F103">
        <f>F63*10000/F62</f>
        <v>-2.252418402371178</v>
      </c>
      <c r="G103">
        <f>AVERAGE(C103:E103)</f>
        <v>1.9014436546348745</v>
      </c>
      <c r="H103">
        <f>STDEV(C103:E103)</f>
        <v>0.502590671975724</v>
      </c>
      <c r="I103">
        <f>(B103*B4+C103*C4+D103*D4+E103*E4+F103*F4)/SUM(B4:F4)</f>
        <v>1.6579741980884166</v>
      </c>
      <c r="K103">
        <f>(LN(H103)+LN(H123))/2-LN(K114*K115^3)</f>
        <v>-4.287449733127528</v>
      </c>
    </row>
    <row r="104" spans="1:11" ht="12.75">
      <c r="A104" t="s">
        <v>69</v>
      </c>
      <c r="B104">
        <f>B64*10000/B62</f>
        <v>0.930375670878704</v>
      </c>
      <c r="C104">
        <f>C64*10000/C62</f>
        <v>-0.1590937814812696</v>
      </c>
      <c r="D104">
        <f>D64*10000/D62</f>
        <v>0.03943652156581514</v>
      </c>
      <c r="E104">
        <f>E64*10000/E62</f>
        <v>0.3069368995659222</v>
      </c>
      <c r="F104">
        <f>F64*10000/F62</f>
        <v>-0.8374643375976721</v>
      </c>
      <c r="G104">
        <f>AVERAGE(C104:E104)</f>
        <v>0.06242654655015591</v>
      </c>
      <c r="H104">
        <f>STDEV(C104:E104)</f>
        <v>0.23386439416019023</v>
      </c>
      <c r="I104">
        <f>(B104*B4+C104*C4+D104*D4+E104*E4+F104*F4)/SUM(B4:F4)</f>
        <v>0.06808324527983432</v>
      </c>
      <c r="K104">
        <f>(LN(H104)+LN(H124))/2-LN(K114*K115^4)</f>
        <v>-3.713577517540715</v>
      </c>
    </row>
    <row r="105" spans="1:11" ht="12.75">
      <c r="A105" t="s">
        <v>70</v>
      </c>
      <c r="B105">
        <f>B65*10000/B62</f>
        <v>-0.8471487465993133</v>
      </c>
      <c r="C105">
        <f>C65*10000/C62</f>
        <v>-0.5554182681107236</v>
      </c>
      <c r="D105">
        <f>D65*10000/D62</f>
        <v>-0.004612420023089075</v>
      </c>
      <c r="E105">
        <f>E65*10000/E62</f>
        <v>-0.29567959058742804</v>
      </c>
      <c r="F105">
        <f>F65*10000/F62</f>
        <v>-0.8128316737726836</v>
      </c>
      <c r="G105">
        <f>AVERAGE(C105:E105)</f>
        <v>-0.2852367595737469</v>
      </c>
      <c r="H105">
        <f>STDEV(C105:E105)</f>
        <v>0.2755513747226999</v>
      </c>
      <c r="I105">
        <f>(B105*B4+C105*C4+D105*D4+E105*E4+F105*F4)/SUM(B4:F4)</f>
        <v>-0.4371029294558639</v>
      </c>
      <c r="K105">
        <f>(LN(H105)+LN(H125))/2-LN(K114*K115^5)</f>
        <v>-4.622567912804871</v>
      </c>
    </row>
    <row r="106" spans="1:11" ht="12.75">
      <c r="A106" t="s">
        <v>71</v>
      </c>
      <c r="B106">
        <f>B66*10000/B62</f>
        <v>2.7836461754026027</v>
      </c>
      <c r="C106">
        <f>C66*10000/C62</f>
        <v>1.3363544307543422</v>
      </c>
      <c r="D106">
        <f>D66*10000/D62</f>
        <v>1.7660342812978418</v>
      </c>
      <c r="E106">
        <f>E66*10000/E62</f>
        <v>1.5095681931489637</v>
      </c>
      <c r="F106">
        <f>F66*10000/F62</f>
        <v>14.561908477934209</v>
      </c>
      <c r="G106">
        <f>AVERAGE(C106:E106)</f>
        <v>1.5373189684003823</v>
      </c>
      <c r="H106">
        <f>STDEV(C106:E106)</f>
        <v>0.21617995428823475</v>
      </c>
      <c r="I106">
        <f>(B106*B4+C106*C4+D106*D4+E106*E4+F106*F4)/SUM(B4:F4)</f>
        <v>3.4556537355704777</v>
      </c>
      <c r="K106">
        <f>(LN(H106)+LN(H126))/2-LN(K114*K115^6)</f>
        <v>-3.6526525273179837</v>
      </c>
    </row>
    <row r="107" spans="1:11" ht="12.75">
      <c r="A107" t="s">
        <v>72</v>
      </c>
      <c r="B107">
        <f>B67*10000/B62</f>
        <v>0.2522996850146564</v>
      </c>
      <c r="C107">
        <f>C67*10000/C62</f>
        <v>-0.20997524107364443</v>
      </c>
      <c r="D107">
        <f>D67*10000/D62</f>
        <v>-0.022285911804431537</v>
      </c>
      <c r="E107">
        <f>E67*10000/E62</f>
        <v>0.05228517685278188</v>
      </c>
      <c r="F107">
        <f>F67*10000/F62</f>
        <v>-0.43842562445479305</v>
      </c>
      <c r="G107">
        <f>AVERAGE(C107:E107)</f>
        <v>-0.05999199200843136</v>
      </c>
      <c r="H107">
        <f>STDEV(C107:E107)</f>
        <v>0.13513490691157043</v>
      </c>
      <c r="I107">
        <f>(B107*B4+C107*C4+D107*D4+E107*E4+F107*F4)/SUM(B4:F4)</f>
        <v>-0.06526166879216515</v>
      </c>
      <c r="K107">
        <f>(LN(H107)+LN(H127))/2-LN(K114*K115^7)</f>
        <v>-3.4601946303514843</v>
      </c>
    </row>
    <row r="108" spans="1:9" ht="12.75">
      <c r="A108" t="s">
        <v>73</v>
      </c>
      <c r="B108">
        <f>B68*10000/B62</f>
        <v>-0.006343458630843526</v>
      </c>
      <c r="C108">
        <f>C68*10000/C62</f>
        <v>-0.09863466514278883</v>
      </c>
      <c r="D108">
        <f>D68*10000/D62</f>
        <v>-0.09914838823324722</v>
      </c>
      <c r="E108">
        <f>E68*10000/E62</f>
        <v>0.1342001728926089</v>
      </c>
      <c r="F108">
        <f>F68*10000/F62</f>
        <v>-0.022096051470605033</v>
      </c>
      <c r="G108">
        <f>AVERAGE(C108:E108)</f>
        <v>-0.021194293494475713</v>
      </c>
      <c r="H108">
        <f>STDEV(C108:E108)</f>
        <v>0.13457580063164587</v>
      </c>
      <c r="I108">
        <f>(B108*B4+C108*C4+D108*D4+E108*E4+F108*F4)/SUM(B4:F4)</f>
        <v>-0.01917762315219587</v>
      </c>
    </row>
    <row r="109" spans="1:9" ht="12.75">
      <c r="A109" t="s">
        <v>74</v>
      </c>
      <c r="B109">
        <f>B69*10000/B62</f>
        <v>-0.11160379236800466</v>
      </c>
      <c r="C109">
        <f>C69*10000/C62</f>
        <v>-0.05828205206464241</v>
      </c>
      <c r="D109">
        <f>D69*10000/D62</f>
        <v>0.03446611194226572</v>
      </c>
      <c r="E109">
        <f>E69*10000/E62</f>
        <v>0.0393965386443758</v>
      </c>
      <c r="F109">
        <f>F69*10000/F62</f>
        <v>0.001800314894996464</v>
      </c>
      <c r="G109">
        <f>AVERAGE(C109:E109)</f>
        <v>0.005193532840666368</v>
      </c>
      <c r="H109">
        <f>STDEV(C109:E109)</f>
        <v>0.05502671793019749</v>
      </c>
      <c r="I109">
        <f>(B109*B4+C109*C4+D109*D4+E109*E4+F109*F4)/SUM(B4:F4)</f>
        <v>-0.012195302722022064</v>
      </c>
    </row>
    <row r="110" spans="1:11" ht="12.75">
      <c r="A110" t="s">
        <v>75</v>
      </c>
      <c r="B110">
        <f>B70*10000/B62</f>
        <v>-0.3879698789017545</v>
      </c>
      <c r="C110">
        <f>C70*10000/C62</f>
        <v>-0.21726888103680742</v>
      </c>
      <c r="D110">
        <f>D70*10000/D62</f>
        <v>-0.17434621509991083</v>
      </c>
      <c r="E110">
        <f>E70*10000/E62</f>
        <v>-0.18935414154439778</v>
      </c>
      <c r="F110">
        <f>F70*10000/F62</f>
        <v>-0.35740045169264106</v>
      </c>
      <c r="G110">
        <f>AVERAGE(C110:E110)</f>
        <v>-0.193656412560372</v>
      </c>
      <c r="H110">
        <f>STDEV(C110:E110)</f>
        <v>0.021782354434353206</v>
      </c>
      <c r="I110">
        <f>(B110*B4+C110*C4+D110*D4+E110*E4+F110*F4)/SUM(B4:F4)</f>
        <v>-0.2436641458918592</v>
      </c>
      <c r="K110">
        <f>EXP(AVERAGE(K103:K107))</f>
        <v>0.01930698243642895</v>
      </c>
    </row>
    <row r="111" spans="1:9" ht="12.75">
      <c r="A111" t="s">
        <v>76</v>
      </c>
      <c r="B111">
        <f>B71*10000/B62</f>
        <v>-0.01023589143369444</v>
      </c>
      <c r="C111">
        <f>C71*10000/C62</f>
        <v>-0.00019531538593893754</v>
      </c>
      <c r="D111">
        <f>D71*10000/D62</f>
        <v>-0.014745941485402892</v>
      </c>
      <c r="E111">
        <f>E71*10000/E62</f>
        <v>-0.014490657621926847</v>
      </c>
      <c r="F111">
        <f>F71*10000/F62</f>
        <v>-0.04525498861285426</v>
      </c>
      <c r="G111">
        <f>AVERAGE(C111:E111)</f>
        <v>-0.009810638164422892</v>
      </c>
      <c r="H111">
        <f>STDEV(C111:E111)</f>
        <v>0.008328092012193557</v>
      </c>
      <c r="I111">
        <f>(B111*B4+C111*C4+D111*D4+E111*E4+F111*F4)/SUM(B4:F4)</f>
        <v>-0.014599502670635879</v>
      </c>
    </row>
    <row r="112" spans="1:9" ht="12.75">
      <c r="A112" t="s">
        <v>77</v>
      </c>
      <c r="B112">
        <f>B72*10000/B62</f>
        <v>-0.06945790806432614</v>
      </c>
      <c r="C112">
        <f>C72*10000/C62</f>
        <v>-0.008902029987501281</v>
      </c>
      <c r="D112">
        <f>D72*10000/D62</f>
        <v>-0.032463786882995595</v>
      </c>
      <c r="E112">
        <f>E72*10000/E62</f>
        <v>-0.05124727850331005</v>
      </c>
      <c r="F112">
        <f>F72*10000/F62</f>
        <v>-0.06772992743807586</v>
      </c>
      <c r="G112">
        <f>AVERAGE(C112:E112)</f>
        <v>-0.030871031791268974</v>
      </c>
      <c r="H112">
        <f>STDEV(C112:E112)</f>
        <v>0.021217508561399638</v>
      </c>
      <c r="I112">
        <f>(B112*B4+C112*C4+D112*D4+E112*E4+F112*F4)/SUM(B4:F4)</f>
        <v>-0.041375859335841834</v>
      </c>
    </row>
    <row r="113" spans="1:9" ht="12.75">
      <c r="A113" t="s">
        <v>78</v>
      </c>
      <c r="B113">
        <f>B73*10000/B62</f>
        <v>0.015869876228756043</v>
      </c>
      <c r="C113">
        <f>C73*10000/C62</f>
        <v>0.024717779310952887</v>
      </c>
      <c r="D113">
        <f>D73*10000/D62</f>
        <v>0.032828461000916444</v>
      </c>
      <c r="E113">
        <f>E73*10000/E62</f>
        <v>0.02795941966916362</v>
      </c>
      <c r="F113">
        <f>F73*10000/F62</f>
        <v>-0.0006039099349321076</v>
      </c>
      <c r="G113">
        <f>AVERAGE(C113:E113)</f>
        <v>0.02850188666034432</v>
      </c>
      <c r="H113">
        <f>STDEV(C113:E113)</f>
        <v>0.004082461536422319</v>
      </c>
      <c r="I113">
        <f>(B113*B4+C113*C4+D113*D4+E113*E4+F113*F4)/SUM(B4:F4)</f>
        <v>0.022787399347899105</v>
      </c>
    </row>
    <row r="114" spans="1:11" ht="12.75">
      <c r="A114" t="s">
        <v>79</v>
      </c>
      <c r="B114">
        <f>B74*10000/B62</f>
        <v>-0.20662262578285182</v>
      </c>
      <c r="C114">
        <f>C74*10000/C62</f>
        <v>-0.18059398735229185</v>
      </c>
      <c r="D114">
        <f>D74*10000/D62</f>
        <v>-0.19829090350541573</v>
      </c>
      <c r="E114">
        <f>E74*10000/E62</f>
        <v>-0.19100804864366402</v>
      </c>
      <c r="F114">
        <f>F74*10000/F62</f>
        <v>-0.1541008498020008</v>
      </c>
      <c r="G114">
        <f>AVERAGE(C114:E114)</f>
        <v>-0.1899643131671239</v>
      </c>
      <c r="H114">
        <f>STDEV(C114:E114)</f>
        <v>0.008894506627205496</v>
      </c>
      <c r="I114">
        <f>(B114*B4+C114*C4+D114*D4+E114*E4+F114*F4)/SUM(B4:F4)</f>
        <v>-0.18759128042180612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0.006996370757810176</v>
      </c>
      <c r="C115">
        <f>C75*10000/C62</f>
        <v>0.0016030084928735277</v>
      </c>
      <c r="D115">
        <f>D75*10000/D62</f>
        <v>-0.002270594429908439</v>
      </c>
      <c r="E115">
        <f>E75*10000/E62</f>
        <v>0.0024586358324818645</v>
      </c>
      <c r="F115">
        <f>F75*10000/F62</f>
        <v>0.001767369007101814</v>
      </c>
      <c r="G115">
        <f>AVERAGE(C115:E115)</f>
        <v>0.000597016631815651</v>
      </c>
      <c r="H115">
        <f>STDEV(C115:E115)</f>
        <v>0.0025200038565571844</v>
      </c>
      <c r="I115">
        <f>(B115*B4+C115*C4+D115*D4+E115*E4+F115*F4)/SUM(B4:F4)</f>
        <v>0.0016806264024959935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81.88989646825216</v>
      </c>
      <c r="C122">
        <f>C82*10000/C62</f>
        <v>36.12000892086339</v>
      </c>
      <c r="D122">
        <f>D82*10000/D62</f>
        <v>-17.105725445856606</v>
      </c>
      <c r="E122">
        <f>E82*10000/E62</f>
        <v>-26.04072100023182</v>
      </c>
      <c r="F122">
        <f>F82*10000/F62</f>
        <v>-76.10863822242129</v>
      </c>
      <c r="G122">
        <f>AVERAGE(C122:E122)</f>
        <v>-2.342145841741678</v>
      </c>
      <c r="H122">
        <f>STDEV(C122:E122)</f>
        <v>33.6074626850364</v>
      </c>
      <c r="I122">
        <f>(B122*B4+C122*C4+D122*D4+E122*E4+F122*F4)/SUM(B4:F4)</f>
        <v>0.028292796501549748</v>
      </c>
    </row>
    <row r="123" spans="1:9" ht="12.75">
      <c r="A123" t="s">
        <v>83</v>
      </c>
      <c r="B123">
        <f>B83*10000/B62</f>
        <v>-5.502601681897219</v>
      </c>
      <c r="C123">
        <f>C83*10000/C62</f>
        <v>-2.27065008802899</v>
      </c>
      <c r="D123">
        <f>D83*10000/D62</f>
        <v>-3.1109654645754303</v>
      </c>
      <c r="E123">
        <f>E83*10000/E62</f>
        <v>-4.026619953630045</v>
      </c>
      <c r="F123">
        <f>F83*10000/F62</f>
        <v>0.7564429117258301</v>
      </c>
      <c r="G123">
        <f>AVERAGE(C123:E123)</f>
        <v>-3.136078502078155</v>
      </c>
      <c r="H123">
        <f>STDEV(C123:E123)</f>
        <v>0.878254257441549</v>
      </c>
      <c r="I123">
        <f>(B123*B4+C123*C4+D123*D4+E123*E4+F123*F4)/SUM(B4:F4)</f>
        <v>-2.959468194905163</v>
      </c>
    </row>
    <row r="124" spans="1:9" ht="12.75">
      <c r="A124" t="s">
        <v>84</v>
      </c>
      <c r="B124">
        <f>B84*10000/B62</f>
        <v>-0.022500027633113397</v>
      </c>
      <c r="C124">
        <f>C84*10000/C62</f>
        <v>-1.6073890845359524</v>
      </c>
      <c r="D124">
        <f>D84*10000/D62</f>
        <v>0.6346634452876492</v>
      </c>
      <c r="E124">
        <f>E84*10000/E62</f>
        <v>2.002996589836243</v>
      </c>
      <c r="F124">
        <f>F84*10000/F62</f>
        <v>1.7119409968933625</v>
      </c>
      <c r="G124">
        <f>AVERAGE(C124:E124)</f>
        <v>0.3434236501959799</v>
      </c>
      <c r="H124">
        <f>STDEV(C124:E124)</f>
        <v>1.8227278028031972</v>
      </c>
      <c r="I124">
        <f>(B124*B4+C124*C4+D124*D4+E124*E4+F124*F4)/SUM(B4:F4)</f>
        <v>0.47261802401013053</v>
      </c>
    </row>
    <row r="125" spans="1:9" ht="12.75">
      <c r="A125" t="s">
        <v>85</v>
      </c>
      <c r="B125">
        <f>B85*10000/B62</f>
        <v>-0.7660393234004964</v>
      </c>
      <c r="C125">
        <f>C85*10000/C62</f>
        <v>-0.25565077797868996</v>
      </c>
      <c r="D125">
        <f>D85*10000/D62</f>
        <v>-0.17798776534766841</v>
      </c>
      <c r="E125">
        <f>E85*10000/E62</f>
        <v>-0.33193100953384735</v>
      </c>
      <c r="F125">
        <f>F85*10000/F62</f>
        <v>-1.5432521043714904</v>
      </c>
      <c r="G125">
        <f>AVERAGE(C125:E125)</f>
        <v>-0.2551898509534019</v>
      </c>
      <c r="H125">
        <f>STDEV(C125:E125)</f>
        <v>0.07697265714481567</v>
      </c>
      <c r="I125">
        <f>(B125*B4+C125*C4+D125*D4+E125*E4+F125*F4)/SUM(B4:F4)</f>
        <v>-0.5010691059302917</v>
      </c>
    </row>
    <row r="126" spans="1:9" ht="12.75">
      <c r="A126" t="s">
        <v>86</v>
      </c>
      <c r="B126">
        <f>B86*10000/B62</f>
        <v>0.34167610137269194</v>
      </c>
      <c r="C126">
        <f>C86*10000/C62</f>
        <v>0.010701346544030503</v>
      </c>
      <c r="D126">
        <f>D86*10000/D62</f>
        <v>0.0692044317875523</v>
      </c>
      <c r="E126">
        <f>E86*10000/E62</f>
        <v>0.3987483333722506</v>
      </c>
      <c r="F126">
        <f>F86*10000/F62</f>
        <v>0.9157100120856312</v>
      </c>
      <c r="G126">
        <f>AVERAGE(C126:E126)</f>
        <v>0.15955137056794447</v>
      </c>
      <c r="H126">
        <f>STDEV(C126:E126)</f>
        <v>0.20920574324539024</v>
      </c>
      <c r="I126">
        <f>(B126*B4+C126*C4+D126*D4+E126*E4+F126*F4)/SUM(B4:F4)</f>
        <v>0.28680157730930267</v>
      </c>
    </row>
    <row r="127" spans="1:9" ht="12.75">
      <c r="A127" t="s">
        <v>87</v>
      </c>
      <c r="B127">
        <f>B87*10000/B62</f>
        <v>-0.10274998371951477</v>
      </c>
      <c r="C127">
        <f>C87*10000/C62</f>
        <v>-0.02947568104724457</v>
      </c>
      <c r="D127">
        <f>D87*10000/D62</f>
        <v>0.2579854706150495</v>
      </c>
      <c r="E127">
        <f>E87*10000/E62</f>
        <v>0.03566023761909551</v>
      </c>
      <c r="F127">
        <f>F87*10000/F62</f>
        <v>0.38680189525381947</v>
      </c>
      <c r="G127">
        <f>AVERAGE(C127:E127)</f>
        <v>0.0880566757289668</v>
      </c>
      <c r="H127">
        <f>STDEV(C127:E127)</f>
        <v>0.1507233176177604</v>
      </c>
      <c r="I127">
        <f>(B127*B4+C127*C4+D127*D4+E127*E4+F127*F4)/SUM(B4:F4)</f>
        <v>0.10024576045085701</v>
      </c>
    </row>
    <row r="128" spans="1:9" ht="12.75">
      <c r="A128" t="s">
        <v>88</v>
      </c>
      <c r="B128">
        <f>B88*10000/B62</f>
        <v>0.15729697797690484</v>
      </c>
      <c r="C128">
        <f>C88*10000/C62</f>
        <v>-0.4793032442604562</v>
      </c>
      <c r="D128">
        <f>D88*10000/D62</f>
        <v>-0.06893922807127338</v>
      </c>
      <c r="E128">
        <f>E88*10000/E62</f>
        <v>0.28655873185577196</v>
      </c>
      <c r="F128">
        <f>F88*10000/F62</f>
        <v>0.14520970108407613</v>
      </c>
      <c r="G128">
        <f>AVERAGE(C128:E128)</f>
        <v>-0.08722791349198585</v>
      </c>
      <c r="H128">
        <f>STDEV(C128:E128)</f>
        <v>0.38325839668032957</v>
      </c>
      <c r="I128">
        <f>(B128*B4+C128*C4+D128*D4+E128*E4+F128*F4)/SUM(B4:F4)</f>
        <v>-0.020859207672907026</v>
      </c>
    </row>
    <row r="129" spans="1:9" ht="12.75">
      <c r="A129" t="s">
        <v>89</v>
      </c>
      <c r="B129">
        <f>B89*10000/B62</f>
        <v>0.07075987324104295</v>
      </c>
      <c r="C129">
        <f>C89*10000/C62</f>
        <v>0.031858040089725335</v>
      </c>
      <c r="D129">
        <f>D89*10000/D62</f>
        <v>-0.0009469704753701408</v>
      </c>
      <c r="E129">
        <f>E89*10000/E62</f>
        <v>0.05884099042703381</v>
      </c>
      <c r="F129">
        <f>F89*10000/F62</f>
        <v>-0.15310526377221123</v>
      </c>
      <c r="G129">
        <f>AVERAGE(C129:E129)</f>
        <v>0.029917353347129666</v>
      </c>
      <c r="H129">
        <f>STDEV(C129:E129)</f>
        <v>0.02994118845322461</v>
      </c>
      <c r="I129">
        <f>(B129*B4+C129*C4+D129*D4+E129*E4+F129*F4)/SUM(B4:F4)</f>
        <v>0.011416350000019542</v>
      </c>
    </row>
    <row r="130" spans="1:9" ht="12.75">
      <c r="A130" t="s">
        <v>90</v>
      </c>
      <c r="B130">
        <f>B90*10000/B62</f>
        <v>-0.019269152703002605</v>
      </c>
      <c r="C130">
        <f>C90*10000/C62</f>
        <v>0.006173242225250131</v>
      </c>
      <c r="D130">
        <f>D90*10000/D62</f>
        <v>0.07867758586020301</v>
      </c>
      <c r="E130">
        <f>E90*10000/E62</f>
        <v>0.010040961029915262</v>
      </c>
      <c r="F130">
        <f>F90*10000/F62</f>
        <v>0.28885762820951877</v>
      </c>
      <c r="G130">
        <f>AVERAGE(C130:E130)</f>
        <v>0.03163059637178947</v>
      </c>
      <c r="H130">
        <f>STDEV(C130:E130)</f>
        <v>0.04078975639949521</v>
      </c>
      <c r="I130">
        <f>(B130*B4+C130*C4+D130*D4+E130*E4+F130*F4)/SUM(B4:F4)</f>
        <v>0.058570369936118825</v>
      </c>
    </row>
    <row r="131" spans="1:9" ht="12.75">
      <c r="A131" t="s">
        <v>91</v>
      </c>
      <c r="B131">
        <f>B91*10000/B62</f>
        <v>0.00814760140728208</v>
      </c>
      <c r="C131">
        <f>C91*10000/C62</f>
        <v>-0.015187733604672054</v>
      </c>
      <c r="D131">
        <f>D91*10000/D62</f>
        <v>0.00547844256876696</v>
      </c>
      <c r="E131">
        <f>E91*10000/E62</f>
        <v>0.00525783021925304</v>
      </c>
      <c r="F131">
        <f>F91*10000/F62</f>
        <v>-0.0034853338353453022</v>
      </c>
      <c r="G131">
        <f>AVERAGE(C131:E131)</f>
        <v>-0.0014838202722173512</v>
      </c>
      <c r="H131">
        <f>STDEV(C131:E131)</f>
        <v>0.01186844968476346</v>
      </c>
      <c r="I131">
        <f>(B131*B4+C131*C4+D131*D4+E131*E4+F131*F4)/SUM(B4:F4)</f>
        <v>-0.0003579145511939436</v>
      </c>
    </row>
    <row r="132" spans="1:9" ht="12.75">
      <c r="A132" t="s">
        <v>92</v>
      </c>
      <c r="B132">
        <f>B92*10000/B62</f>
        <v>0.011857290832862192</v>
      </c>
      <c r="C132">
        <f>C92*10000/C62</f>
        <v>-0.059565348578321915</v>
      </c>
      <c r="D132">
        <f>D92*10000/D62</f>
        <v>-0.011088720835771544</v>
      </c>
      <c r="E132">
        <f>E92*10000/E62</f>
        <v>0.06357117958317446</v>
      </c>
      <c r="F132">
        <f>F92*10000/F62</f>
        <v>0.001507321716853726</v>
      </c>
      <c r="G132">
        <f>AVERAGE(C132:E132)</f>
        <v>-0.0023609632769729986</v>
      </c>
      <c r="H132">
        <f>STDEV(C132:E132)</f>
        <v>0.06203048811609192</v>
      </c>
      <c r="I132">
        <f>(B132*B4+C132*C4+D132*D4+E132*E4+F132*F4)/SUM(B4:F4)</f>
        <v>0.00020437250583631416</v>
      </c>
    </row>
    <row r="133" spans="1:9" ht="12.75">
      <c r="A133" t="s">
        <v>93</v>
      </c>
      <c r="B133">
        <f>B93*10000/B62</f>
        <v>0.12398976161400949</v>
      </c>
      <c r="C133">
        <f>C93*10000/C62</f>
        <v>0.10470437893959265</v>
      </c>
      <c r="D133">
        <f>D93*10000/D62</f>
        <v>0.11042644325200558</v>
      </c>
      <c r="E133">
        <f>E93*10000/E62</f>
        <v>0.10474335532526331</v>
      </c>
      <c r="F133">
        <f>F93*10000/F62</f>
        <v>0.06759594889582567</v>
      </c>
      <c r="G133">
        <f>AVERAGE(C133:E133)</f>
        <v>0.10662472583895384</v>
      </c>
      <c r="H133">
        <f>STDEV(C133:E133)</f>
        <v>0.003292441534209508</v>
      </c>
      <c r="I133">
        <f>(B133*B4+C133*C4+D133*D4+E133*E4+F133*F4)/SUM(B4:F4)</f>
        <v>0.10393320407145226</v>
      </c>
    </row>
    <row r="134" spans="1:9" ht="12.75">
      <c r="A134" t="s">
        <v>94</v>
      </c>
      <c r="B134">
        <f>B94*10000/B62</f>
        <v>-0.029693467734420206</v>
      </c>
      <c r="C134">
        <f>C94*10000/C62</f>
        <v>-0.011932199781554529</v>
      </c>
      <c r="D134">
        <f>D94*10000/D62</f>
        <v>0.005617384313180838</v>
      </c>
      <c r="E134">
        <f>E94*10000/E62</f>
        <v>-0.001258863626787056</v>
      </c>
      <c r="F134">
        <f>F94*10000/F62</f>
        <v>-0.02529942629278816</v>
      </c>
      <c r="G134">
        <f>AVERAGE(C134:E134)</f>
        <v>-0.0025245596983869156</v>
      </c>
      <c r="H134">
        <f>STDEV(C134:E134)</f>
        <v>0.008842989617985233</v>
      </c>
      <c r="I134">
        <f>(B134*B4+C134*C4+D134*D4+E134*E4+F134*F4)/SUM(B4:F4)</f>
        <v>-0.009501827920778</v>
      </c>
    </row>
    <row r="135" spans="1:9" ht="12.75">
      <c r="A135" t="s">
        <v>95</v>
      </c>
      <c r="B135">
        <f>B95*10000/B62</f>
        <v>-0.0045713599052959915</v>
      </c>
      <c r="C135">
        <f>C95*10000/C62</f>
        <v>-0.0013444204775957642</v>
      </c>
      <c r="D135">
        <f>D95*10000/D62</f>
        <v>-0.006800792263441333</v>
      </c>
      <c r="E135">
        <f>E95*10000/E62</f>
        <v>-0.00447761355607121</v>
      </c>
      <c r="F135">
        <f>F95*10000/F62</f>
        <v>-0.004715861018949731</v>
      </c>
      <c r="G135">
        <f>AVERAGE(C135:E135)</f>
        <v>-0.004207608765702769</v>
      </c>
      <c r="H135">
        <f>STDEV(C135:E135)</f>
        <v>0.002738188307341064</v>
      </c>
      <c r="I135">
        <f>(B135*B4+C135*C4+D135*D4+E135*E4+F135*F4)/SUM(B4:F4)</f>
        <v>-0.004327578051438698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2004-12-07T08:40:35Z</cp:lastPrinted>
  <dcterms:created xsi:type="dcterms:W3CDTF">2004-12-07T08:40:35Z</dcterms:created>
  <dcterms:modified xsi:type="dcterms:W3CDTF">2004-12-07T16:30:36Z</dcterms:modified>
  <cp:category/>
  <cp:version/>
  <cp:contentType/>
  <cp:contentStatus/>
</cp:coreProperties>
</file>