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<sst xmlns="http://schemas.openxmlformats.org/spreadsheetml/2006/main" count="204" uniqueCount="98">
  <si>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21/12/2004       13:26:12</t>
  </si>
  <si>
    <t>SIEGMUND</t>
  </si>
  <si>
    <t>HCMQAP444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</si>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</sst>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717149"/>
        <c:axId val="66910022"/>
      </c:lineChart>
      <c:catAx>
        <c:axId val="447171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910022"/>
        <c:crosses val="autoZero"/>
        <c:auto val="1"/>
        <c:lblOffset val="100"/>
        <c:noMultiLvlLbl val="0"/>
      </c:catAx>
      <c:valAx>
        <c:axId val="66910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714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-0.003746</v>
      </c>
      <c r="D4" s="12">
        <v>-0.003747</v>
      </c>
      <c r="E4" s="12">
        <v>-0.003748</v>
      </c>
      <c r="F4" s="24">
        <v>-0.002078</v>
      </c>
      <c r="G4" s="34">
        <v>-0.01168</v>
      </c>
    </row>
    <row r="5" spans="1:7" ht="12.75" thickBot="1">
      <c r="A5" s="44" t="s">
        <v>13</v>
      </c>
      <c r="B5" s="45">
        <v>0.525416</v>
      </c>
      <c r="C5" s="46">
        <v>0.252986</v>
      </c>
      <c r="D5" s="46">
        <v>-0.720375</v>
      </c>
      <c r="E5" s="46">
        <v>-0.606947</v>
      </c>
      <c r="F5" s="47">
        <v>1.210121</v>
      </c>
      <c r="G5" s="48">
        <v>7.558581</v>
      </c>
    </row>
    <row r="6" spans="1:7" ht="12.75" thickTop="1">
      <c r="A6" s="6" t="s">
        <v>14</v>
      </c>
      <c r="B6" s="39">
        <v>-38.87765</v>
      </c>
      <c r="C6" s="40">
        <v>67.25587</v>
      </c>
      <c r="D6" s="40">
        <v>5.068163</v>
      </c>
      <c r="E6" s="40">
        <v>-11.01307</v>
      </c>
      <c r="F6" s="41">
        <v>-68.14991</v>
      </c>
      <c r="G6" s="42">
        <v>0.02033247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-1.246905</v>
      </c>
      <c r="C8" s="13">
        <v>-2.344637</v>
      </c>
      <c r="D8" s="13">
        <v>-0.8282552</v>
      </c>
      <c r="E8" s="13">
        <v>-2.292267</v>
      </c>
      <c r="F8" s="25">
        <v>-3.351819</v>
      </c>
      <c r="G8" s="35">
        <v>-1.94243</v>
      </c>
    </row>
    <row r="9" spans="1:7" ht="12">
      <c r="A9" s="20" t="s">
        <v>17</v>
      </c>
      <c r="B9" s="29">
        <v>0.665569</v>
      </c>
      <c r="C9" s="13">
        <v>0.1603334</v>
      </c>
      <c r="D9" s="13">
        <v>0.4063008</v>
      </c>
      <c r="E9" s="13">
        <v>0.4372519</v>
      </c>
      <c r="F9" s="25">
        <v>-1.157502</v>
      </c>
      <c r="G9" s="35">
        <v>0.1836164</v>
      </c>
    </row>
    <row r="10" spans="1:7" ht="12">
      <c r="A10" s="20" t="s">
        <v>18</v>
      </c>
      <c r="B10" s="29">
        <v>0.882965</v>
      </c>
      <c r="C10" s="13">
        <v>0.6535197</v>
      </c>
      <c r="D10" s="13">
        <v>0.5381012</v>
      </c>
      <c r="E10" s="13">
        <v>1.096783</v>
      </c>
      <c r="F10" s="25">
        <v>-0.1041194</v>
      </c>
      <c r="G10" s="35">
        <v>0.6646686</v>
      </c>
    </row>
    <row r="11" spans="1:7" ht="12">
      <c r="A11" s="21" t="s">
        <v>19</v>
      </c>
      <c r="B11" s="31">
        <v>4.270598</v>
      </c>
      <c r="C11" s="15">
        <v>2.706353</v>
      </c>
      <c r="D11" s="15">
        <v>2.785601</v>
      </c>
      <c r="E11" s="15">
        <v>2.008155</v>
      </c>
      <c r="F11" s="27">
        <v>14.81622</v>
      </c>
      <c r="G11" s="37">
        <v>4.399544</v>
      </c>
    </row>
    <row r="12" spans="1:7" ht="12">
      <c r="A12" s="20" t="s">
        <v>20</v>
      </c>
      <c r="B12" s="29">
        <v>0.01050065</v>
      </c>
      <c r="C12" s="13">
        <v>0.1402709</v>
      </c>
      <c r="D12" s="13">
        <v>0.1762571</v>
      </c>
      <c r="E12" s="13">
        <v>-0.01491145</v>
      </c>
      <c r="F12" s="25">
        <v>-0.5370358</v>
      </c>
      <c r="G12" s="35">
        <v>0.002421529</v>
      </c>
    </row>
    <row r="13" spans="1:7" ht="12">
      <c r="A13" s="20" t="s">
        <v>21</v>
      </c>
      <c r="B13" s="29">
        <v>-0.08463086</v>
      </c>
      <c r="C13" s="13">
        <v>-0.04758913</v>
      </c>
      <c r="D13" s="13">
        <v>0.06641862</v>
      </c>
      <c r="E13" s="13">
        <v>0.139515</v>
      </c>
      <c r="F13" s="25">
        <v>-0.07115893</v>
      </c>
      <c r="G13" s="35">
        <v>0.01638902</v>
      </c>
    </row>
    <row r="14" spans="1:7" ht="12">
      <c r="A14" s="20" t="s">
        <v>22</v>
      </c>
      <c r="B14" s="29">
        <v>0.1318792</v>
      </c>
      <c r="C14" s="13">
        <v>0.03198767</v>
      </c>
      <c r="D14" s="13">
        <v>0.006761157</v>
      </c>
      <c r="E14" s="13">
        <v>0.1002792</v>
      </c>
      <c r="F14" s="25">
        <v>0.1493793</v>
      </c>
      <c r="G14" s="35">
        <v>0.07248382</v>
      </c>
    </row>
    <row r="15" spans="1:7" ht="12">
      <c r="A15" s="21" t="s">
        <v>23</v>
      </c>
      <c r="B15" s="31">
        <v>-0.2855379</v>
      </c>
      <c r="C15" s="15">
        <v>-0.09162847</v>
      </c>
      <c r="D15" s="15">
        <v>-0.0479746</v>
      </c>
      <c r="E15" s="15">
        <v>-0.0692149</v>
      </c>
      <c r="F15" s="27">
        <v>-0.3504965</v>
      </c>
      <c r="G15" s="37">
        <v>-0.1383813</v>
      </c>
    </row>
    <row r="16" spans="1:7" ht="12">
      <c r="A16" s="20" t="s">
        <v>24</v>
      </c>
      <c r="B16" s="29">
        <v>-0.008271316</v>
      </c>
      <c r="C16" s="13">
        <v>0.0009833291</v>
      </c>
      <c r="D16" s="13">
        <v>0.008936609</v>
      </c>
      <c r="E16" s="13">
        <v>-0.00858853</v>
      </c>
      <c r="F16" s="25">
        <v>-0.05710538</v>
      </c>
      <c r="G16" s="35">
        <v>-0.008496293</v>
      </c>
    </row>
    <row r="17" spans="1:7" ht="12">
      <c r="A17" s="20" t="s">
        <v>25</v>
      </c>
      <c r="B17" s="29">
        <v>-0.05174703</v>
      </c>
      <c r="C17" s="13">
        <v>-0.04288153</v>
      </c>
      <c r="D17" s="13">
        <v>-0.03458056</v>
      </c>
      <c r="E17" s="13">
        <v>-0.04460379</v>
      </c>
      <c r="F17" s="25">
        <v>-0.04853673</v>
      </c>
      <c r="G17" s="35">
        <v>-0.04333568</v>
      </c>
    </row>
    <row r="18" spans="1:7" ht="12">
      <c r="A18" s="20" t="s">
        <v>26</v>
      </c>
      <c r="B18" s="29">
        <v>0.05656258</v>
      </c>
      <c r="C18" s="13">
        <v>0.003270839</v>
      </c>
      <c r="D18" s="13">
        <v>0.02400316</v>
      </c>
      <c r="E18" s="13">
        <v>0.04145294</v>
      </c>
      <c r="F18" s="25">
        <v>0.04395061</v>
      </c>
      <c r="G18" s="35">
        <v>0.03056676</v>
      </c>
    </row>
    <row r="19" spans="1:7" ht="12">
      <c r="A19" s="21" t="s">
        <v>27</v>
      </c>
      <c r="B19" s="31">
        <v>-0.2083343</v>
      </c>
      <c r="C19" s="15">
        <v>-0.1857767</v>
      </c>
      <c r="D19" s="15">
        <v>-0.1875447</v>
      </c>
      <c r="E19" s="15">
        <v>-0.1807056</v>
      </c>
      <c r="F19" s="27">
        <v>-0.1606163</v>
      </c>
      <c r="G19" s="37">
        <v>-0.1848954</v>
      </c>
    </row>
    <row r="20" spans="1:7" ht="12.75" thickBot="1">
      <c r="A20" s="44" t="s">
        <v>28</v>
      </c>
      <c r="B20" s="45">
        <v>-0.006717517</v>
      </c>
      <c r="C20" s="46">
        <v>-0.009667084</v>
      </c>
      <c r="D20" s="46">
        <v>-0.008489521</v>
      </c>
      <c r="E20" s="46">
        <v>-0.01704481</v>
      </c>
      <c r="F20" s="47">
        <v>-0.008920338</v>
      </c>
      <c r="G20" s="48">
        <v>-0.01063155</v>
      </c>
    </row>
    <row r="21" spans="1:7" ht="12.75" thickTop="1">
      <c r="A21" s="6" t="s">
        <v>29</v>
      </c>
      <c r="B21" s="39">
        <v>-78.36822</v>
      </c>
      <c r="C21" s="40">
        <v>93.82799</v>
      </c>
      <c r="D21" s="40">
        <v>99.66019</v>
      </c>
      <c r="E21" s="40">
        <v>-62.3613</v>
      </c>
      <c r="F21" s="41">
        <v>-151.1466</v>
      </c>
      <c r="G21" s="43">
        <v>0.01512309</v>
      </c>
    </row>
    <row r="22" spans="1:7" ht="12">
      <c r="A22" s="20" t="s">
        <v>30</v>
      </c>
      <c r="B22" s="29">
        <v>10.50833</v>
      </c>
      <c r="C22" s="13">
        <v>5.059723</v>
      </c>
      <c r="D22" s="13">
        <v>-14.40751</v>
      </c>
      <c r="E22" s="13">
        <v>-12.13894</v>
      </c>
      <c r="F22" s="25">
        <v>24.20247</v>
      </c>
      <c r="G22" s="36">
        <v>0</v>
      </c>
    </row>
    <row r="23" spans="1:7" ht="12">
      <c r="A23" s="20" t="s">
        <v>31</v>
      </c>
      <c r="B23" s="29">
        <v>-4.5493</v>
      </c>
      <c r="C23" s="13">
        <v>-2.305642</v>
      </c>
      <c r="D23" s="13">
        <v>-1.697265</v>
      </c>
      <c r="E23" s="13">
        <v>-3.07997</v>
      </c>
      <c r="F23" s="25">
        <v>2.074657</v>
      </c>
      <c r="G23" s="35">
        <v>-2.086536</v>
      </c>
    </row>
    <row r="24" spans="1:7" ht="12">
      <c r="A24" s="20" t="s">
        <v>32</v>
      </c>
      <c r="B24" s="29">
        <v>1.420459</v>
      </c>
      <c r="C24" s="13">
        <v>-1.415043</v>
      </c>
      <c r="D24" s="13">
        <v>-1.175435</v>
      </c>
      <c r="E24" s="13">
        <v>-1.809114</v>
      </c>
      <c r="F24" s="25">
        <v>-0.1020907</v>
      </c>
      <c r="G24" s="35">
        <v>-0.8661469</v>
      </c>
    </row>
    <row r="25" spans="1:7" ht="12">
      <c r="A25" s="20" t="s">
        <v>33</v>
      </c>
      <c r="B25" s="29">
        <v>-1.159307</v>
      </c>
      <c r="C25" s="13">
        <v>-0.0833958</v>
      </c>
      <c r="D25" s="13">
        <v>0.4697542</v>
      </c>
      <c r="E25" s="13">
        <v>-1.120745</v>
      </c>
      <c r="F25" s="25">
        <v>-2.986344</v>
      </c>
      <c r="G25" s="35">
        <v>-0.7430493</v>
      </c>
    </row>
    <row r="26" spans="1:7" ht="12">
      <c r="A26" s="21" t="s">
        <v>34</v>
      </c>
      <c r="B26" s="31">
        <v>0.8747967</v>
      </c>
      <c r="C26" s="15">
        <v>0.1171732</v>
      </c>
      <c r="D26" s="15">
        <v>0.08786101</v>
      </c>
      <c r="E26" s="15">
        <v>-0.1778746</v>
      </c>
      <c r="F26" s="27">
        <v>2.11315</v>
      </c>
      <c r="G26" s="37">
        <v>0.4157427</v>
      </c>
    </row>
    <row r="27" spans="1:7" ht="12">
      <c r="A27" s="20" t="s">
        <v>35</v>
      </c>
      <c r="B27" s="29">
        <v>-0.3493298</v>
      </c>
      <c r="C27" s="13">
        <v>-0.01368115</v>
      </c>
      <c r="D27" s="13">
        <v>-0.05120769</v>
      </c>
      <c r="E27" s="13">
        <v>0.2651551</v>
      </c>
      <c r="F27" s="25">
        <v>0.3276315</v>
      </c>
      <c r="G27" s="35">
        <v>0.04127529</v>
      </c>
    </row>
    <row r="28" spans="1:7" ht="12">
      <c r="A28" s="20" t="s">
        <v>36</v>
      </c>
      <c r="B28" s="29">
        <v>0.1475336</v>
      </c>
      <c r="C28" s="13">
        <v>-0.2382995</v>
      </c>
      <c r="D28" s="13">
        <v>-0.4434868</v>
      </c>
      <c r="E28" s="13">
        <v>-0.4429843</v>
      </c>
      <c r="F28" s="25">
        <v>-0.2224371</v>
      </c>
      <c r="G28" s="35">
        <v>-0.2788736</v>
      </c>
    </row>
    <row r="29" spans="1:7" ht="12">
      <c r="A29" s="20" t="s">
        <v>37</v>
      </c>
      <c r="B29" s="29">
        <v>0.0008278864</v>
      </c>
      <c r="C29" s="13">
        <v>0.06465923</v>
      </c>
      <c r="D29" s="13">
        <v>0.1136465</v>
      </c>
      <c r="E29" s="13">
        <v>-0.003909231</v>
      </c>
      <c r="F29" s="25">
        <v>-0.155215</v>
      </c>
      <c r="G29" s="35">
        <v>0.02137585</v>
      </c>
    </row>
    <row r="30" spans="1:7" ht="12">
      <c r="A30" s="21" t="s">
        <v>38</v>
      </c>
      <c r="B30" s="31">
        <v>0.118262</v>
      </c>
      <c r="C30" s="15">
        <v>0.06761319</v>
      </c>
      <c r="D30" s="15">
        <v>-0.008870012</v>
      </c>
      <c r="E30" s="15">
        <v>-0.0305647</v>
      </c>
      <c r="F30" s="27">
        <v>0.2540806</v>
      </c>
      <c r="G30" s="37">
        <v>0.05777888</v>
      </c>
    </row>
    <row r="31" spans="1:7" ht="12">
      <c r="A31" s="20" t="s">
        <v>39</v>
      </c>
      <c r="B31" s="29">
        <v>-0.03050714</v>
      </c>
      <c r="C31" s="13">
        <v>-0.006744211</v>
      </c>
      <c r="D31" s="13">
        <v>0.01284803</v>
      </c>
      <c r="E31" s="13">
        <v>0.003398429</v>
      </c>
      <c r="F31" s="25">
        <v>-0.008154996</v>
      </c>
      <c r="G31" s="35">
        <v>-0.003224755</v>
      </c>
    </row>
    <row r="32" spans="1:7" ht="12">
      <c r="A32" s="20" t="s">
        <v>40</v>
      </c>
      <c r="B32" s="29">
        <v>0.02369616</v>
      </c>
      <c r="C32" s="13">
        <v>-0.003564665</v>
      </c>
      <c r="D32" s="13">
        <v>-0.02268786</v>
      </c>
      <c r="E32" s="13">
        <v>-0.03432617</v>
      </c>
      <c r="F32" s="25">
        <v>0.003528511</v>
      </c>
      <c r="G32" s="35">
        <v>-0.01068035</v>
      </c>
    </row>
    <row r="33" spans="1:7" ht="12">
      <c r="A33" s="20" t="s">
        <v>41</v>
      </c>
      <c r="B33" s="29">
        <v>0.1253987</v>
      </c>
      <c r="C33" s="13">
        <v>0.08390263</v>
      </c>
      <c r="D33" s="13">
        <v>0.08651331</v>
      </c>
      <c r="E33" s="13">
        <v>0.1198263</v>
      </c>
      <c r="F33" s="25">
        <v>0.1109861</v>
      </c>
      <c r="G33" s="35">
        <v>0.1028092</v>
      </c>
    </row>
    <row r="34" spans="1:7" ht="12">
      <c r="A34" s="21" t="s">
        <v>42</v>
      </c>
      <c r="B34" s="31">
        <v>0.01099345</v>
      </c>
      <c r="C34" s="15">
        <v>0.009872452</v>
      </c>
      <c r="D34" s="15">
        <v>-0.0007524208</v>
      </c>
      <c r="E34" s="15">
        <v>0.01235458</v>
      </c>
      <c r="F34" s="27">
        <v>-0.02334358</v>
      </c>
      <c r="G34" s="37">
        <v>0.003591181</v>
      </c>
    </row>
    <row r="35" spans="1:7" ht="12.75" thickBot="1">
      <c r="A35" s="22" t="s">
        <v>43</v>
      </c>
      <c r="B35" s="32">
        <v>-0.004000836</v>
      </c>
      <c r="C35" s="16">
        <v>0.000256967</v>
      </c>
      <c r="D35" s="16">
        <v>0.004252445</v>
      </c>
      <c r="E35" s="16">
        <v>-0.004873441</v>
      </c>
      <c r="F35" s="28">
        <v>-0.004715796</v>
      </c>
      <c r="G35" s="38">
        <v>-0.001300133</v>
      </c>
    </row>
    <row r="36" spans="1:7" ht="12">
      <c r="A36" s="4" t="s">
        <v>44</v>
      </c>
      <c r="B36" s="3">
        <v>21.23108</v>
      </c>
      <c r="C36" s="3">
        <v>21.23718</v>
      </c>
      <c r="D36" s="3">
        <v>21.24939</v>
      </c>
      <c r="E36" s="3">
        <v>21.25855</v>
      </c>
      <c r="F36" s="3">
        <v>21.2738</v>
      </c>
      <c r="G36" s="3"/>
    </row>
    <row r="37" spans="1:6" ht="12">
      <c r="A37" s="4" t="s">
        <v>45</v>
      </c>
      <c r="B37" s="2">
        <v>0.293986</v>
      </c>
      <c r="C37" s="2">
        <v>0.2120972</v>
      </c>
      <c r="D37" s="2">
        <v>0.1698812</v>
      </c>
      <c r="E37" s="2">
        <v>0.134786</v>
      </c>
      <c r="F37" s="2">
        <v>0.1063029</v>
      </c>
    </row>
    <row r="38" spans="1:7" ht="12">
      <c r="A38" s="4" t="s">
        <v>53</v>
      </c>
      <c r="B38" s="2">
        <v>6.623192E-05</v>
      </c>
      <c r="C38" s="2">
        <v>-0.0001144157</v>
      </c>
      <c r="D38" s="2">
        <v>0</v>
      </c>
      <c r="E38" s="2">
        <v>1.859351E-05</v>
      </c>
      <c r="F38" s="2">
        <v>0.0001164761</v>
      </c>
      <c r="G38" s="2">
        <v>0.000376232</v>
      </c>
    </row>
    <row r="39" spans="1:7" ht="12.75" thickBot="1">
      <c r="A39" s="4" t="s">
        <v>54</v>
      </c>
      <c r="B39" s="2">
        <v>0.0001331564</v>
      </c>
      <c r="C39" s="2">
        <v>-0.0001594497</v>
      </c>
      <c r="D39" s="2">
        <v>-0.0001694344</v>
      </c>
      <c r="E39" s="2">
        <v>0.0001060368</v>
      </c>
      <c r="F39" s="2">
        <v>0.0002566673</v>
      </c>
      <c r="G39" s="2">
        <v>0.001075801</v>
      </c>
    </row>
    <row r="40" spans="2:7" ht="12.75" thickBot="1">
      <c r="B40" s="7" t="s">
        <v>46</v>
      </c>
      <c r="C40" s="18">
        <v>-0.003747</v>
      </c>
      <c r="D40" s="17" t="s">
        <v>47</v>
      </c>
      <c r="E40" s="18">
        <v>3.11732</v>
      </c>
      <c r="F40" s="17" t="s">
        <v>48</v>
      </c>
      <c r="G40" s="8">
        <v>54.945542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0.003746</v>
      </c>
      <c r="D4">
        <v>0.003747</v>
      </c>
      <c r="E4">
        <v>0.003748</v>
      </c>
      <c r="F4">
        <v>0.002078</v>
      </c>
      <c r="G4">
        <v>0.01168</v>
      </c>
    </row>
    <row r="5" spans="1:7" ht="12.75">
      <c r="A5" t="s">
        <v>13</v>
      </c>
      <c r="B5">
        <v>0.525416</v>
      </c>
      <c r="C5">
        <v>0.252986</v>
      </c>
      <c r="D5">
        <v>-0.720375</v>
      </c>
      <c r="E5">
        <v>-0.606947</v>
      </c>
      <c r="F5">
        <v>1.210121</v>
      </c>
      <c r="G5">
        <v>7.558581</v>
      </c>
    </row>
    <row r="6" spans="1:7" ht="12.75">
      <c r="A6" t="s">
        <v>14</v>
      </c>
      <c r="B6" s="49">
        <v>-38.87765</v>
      </c>
      <c r="C6" s="49">
        <v>67.25587</v>
      </c>
      <c r="D6" s="49">
        <v>5.068163</v>
      </c>
      <c r="E6" s="49">
        <v>-11.01307</v>
      </c>
      <c r="F6" s="49">
        <v>-68.14991</v>
      </c>
      <c r="G6" s="49">
        <v>0.02033247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-1.246905</v>
      </c>
      <c r="C8" s="49">
        <v>-2.344637</v>
      </c>
      <c r="D8" s="49">
        <v>-0.8282552</v>
      </c>
      <c r="E8" s="49">
        <v>-2.292267</v>
      </c>
      <c r="F8" s="49">
        <v>-3.351819</v>
      </c>
      <c r="G8" s="49">
        <v>-1.94243</v>
      </c>
    </row>
    <row r="9" spans="1:7" ht="12.75">
      <c r="A9" t="s">
        <v>17</v>
      </c>
      <c r="B9" s="49">
        <v>0.665569</v>
      </c>
      <c r="C9" s="49">
        <v>0.1603334</v>
      </c>
      <c r="D9" s="49">
        <v>0.4063008</v>
      </c>
      <c r="E9" s="49">
        <v>0.4372519</v>
      </c>
      <c r="F9" s="49">
        <v>-1.157502</v>
      </c>
      <c r="G9" s="49">
        <v>0.1836164</v>
      </c>
    </row>
    <row r="10" spans="1:7" ht="12.75">
      <c r="A10" t="s">
        <v>18</v>
      </c>
      <c r="B10" s="49">
        <v>0.882965</v>
      </c>
      <c r="C10" s="49">
        <v>0.6535197</v>
      </c>
      <c r="D10" s="49">
        <v>0.5381012</v>
      </c>
      <c r="E10" s="49">
        <v>1.096783</v>
      </c>
      <c r="F10" s="49">
        <v>-0.1041194</v>
      </c>
      <c r="G10" s="49">
        <v>0.6646686</v>
      </c>
    </row>
    <row r="11" spans="1:7" ht="12.75">
      <c r="A11" t="s">
        <v>19</v>
      </c>
      <c r="B11" s="49">
        <v>4.270598</v>
      </c>
      <c r="C11" s="49">
        <v>2.706353</v>
      </c>
      <c r="D11" s="49">
        <v>2.785601</v>
      </c>
      <c r="E11" s="49">
        <v>2.008155</v>
      </c>
      <c r="F11" s="49">
        <v>14.81622</v>
      </c>
      <c r="G11" s="49">
        <v>4.399544</v>
      </c>
    </row>
    <row r="12" spans="1:7" ht="12.75">
      <c r="A12" t="s">
        <v>20</v>
      </c>
      <c r="B12" s="49">
        <v>0.01050065</v>
      </c>
      <c r="C12" s="49">
        <v>0.1402709</v>
      </c>
      <c r="D12" s="49">
        <v>0.1762571</v>
      </c>
      <c r="E12" s="49">
        <v>-0.01491145</v>
      </c>
      <c r="F12" s="49">
        <v>-0.5370358</v>
      </c>
      <c r="G12" s="49">
        <v>0.002421529</v>
      </c>
    </row>
    <row r="13" spans="1:7" ht="12.75">
      <c r="A13" t="s">
        <v>21</v>
      </c>
      <c r="B13" s="49">
        <v>-0.08463086</v>
      </c>
      <c r="C13" s="49">
        <v>-0.04758913</v>
      </c>
      <c r="D13" s="49">
        <v>0.06641862</v>
      </c>
      <c r="E13" s="49">
        <v>0.139515</v>
      </c>
      <c r="F13" s="49">
        <v>-0.07115893</v>
      </c>
      <c r="G13" s="49">
        <v>0.01638902</v>
      </c>
    </row>
    <row r="14" spans="1:7" ht="12.75">
      <c r="A14" t="s">
        <v>22</v>
      </c>
      <c r="B14" s="49">
        <v>0.1318792</v>
      </c>
      <c r="C14" s="49">
        <v>0.03198767</v>
      </c>
      <c r="D14" s="49">
        <v>0.006761157</v>
      </c>
      <c r="E14" s="49">
        <v>0.1002792</v>
      </c>
      <c r="F14" s="49">
        <v>0.1493793</v>
      </c>
      <c r="G14" s="49">
        <v>0.07248382</v>
      </c>
    </row>
    <row r="15" spans="1:7" ht="12.75">
      <c r="A15" t="s">
        <v>23</v>
      </c>
      <c r="B15" s="49">
        <v>-0.2855379</v>
      </c>
      <c r="C15" s="49">
        <v>-0.09162847</v>
      </c>
      <c r="D15" s="49">
        <v>-0.0479746</v>
      </c>
      <c r="E15" s="49">
        <v>-0.0692149</v>
      </c>
      <c r="F15" s="49">
        <v>-0.3504965</v>
      </c>
      <c r="G15" s="49">
        <v>-0.1383813</v>
      </c>
    </row>
    <row r="16" spans="1:7" ht="12.75">
      <c r="A16" t="s">
        <v>24</v>
      </c>
      <c r="B16" s="49">
        <v>-0.008271316</v>
      </c>
      <c r="C16" s="49">
        <v>0.0009833291</v>
      </c>
      <c r="D16" s="49">
        <v>0.008936609</v>
      </c>
      <c r="E16" s="49">
        <v>-0.00858853</v>
      </c>
      <c r="F16" s="49">
        <v>-0.05710538</v>
      </c>
      <c r="G16" s="49">
        <v>-0.008496293</v>
      </c>
    </row>
    <row r="17" spans="1:7" ht="12.75">
      <c r="A17" t="s">
        <v>25</v>
      </c>
      <c r="B17" s="49">
        <v>-0.05174703</v>
      </c>
      <c r="C17" s="49">
        <v>-0.04288153</v>
      </c>
      <c r="D17" s="49">
        <v>-0.03458056</v>
      </c>
      <c r="E17" s="49">
        <v>-0.04460379</v>
      </c>
      <c r="F17" s="49">
        <v>-0.04853673</v>
      </c>
      <c r="G17" s="49">
        <v>-0.04333568</v>
      </c>
    </row>
    <row r="18" spans="1:7" ht="12.75">
      <c r="A18" t="s">
        <v>26</v>
      </c>
      <c r="B18" s="49">
        <v>0.05656258</v>
      </c>
      <c r="C18" s="49">
        <v>0.003270839</v>
      </c>
      <c r="D18" s="49">
        <v>0.02400316</v>
      </c>
      <c r="E18" s="49">
        <v>0.04145294</v>
      </c>
      <c r="F18" s="49">
        <v>0.04395061</v>
      </c>
      <c r="G18" s="49">
        <v>0.03056676</v>
      </c>
    </row>
    <row r="19" spans="1:7" ht="12.75">
      <c r="A19" t="s">
        <v>27</v>
      </c>
      <c r="B19" s="49">
        <v>-0.2083343</v>
      </c>
      <c r="C19" s="49">
        <v>-0.1857767</v>
      </c>
      <c r="D19" s="49">
        <v>-0.1875447</v>
      </c>
      <c r="E19" s="49">
        <v>-0.1807056</v>
      </c>
      <c r="F19" s="49">
        <v>-0.1606163</v>
      </c>
      <c r="G19" s="49">
        <v>-0.1848954</v>
      </c>
    </row>
    <row r="20" spans="1:7" ht="12.75">
      <c r="A20" t="s">
        <v>28</v>
      </c>
      <c r="B20" s="49">
        <v>-0.006717517</v>
      </c>
      <c r="C20" s="49">
        <v>-0.009667084</v>
      </c>
      <c r="D20" s="49">
        <v>-0.008489521</v>
      </c>
      <c r="E20" s="49">
        <v>-0.01704481</v>
      </c>
      <c r="F20" s="49">
        <v>-0.008920338</v>
      </c>
      <c r="G20" s="49">
        <v>-0.01063155</v>
      </c>
    </row>
    <row r="21" spans="1:7" ht="12.75">
      <c r="A21" t="s">
        <v>29</v>
      </c>
      <c r="B21" s="49">
        <v>-78.36822</v>
      </c>
      <c r="C21" s="49">
        <v>93.82799</v>
      </c>
      <c r="D21" s="49">
        <v>99.66019</v>
      </c>
      <c r="E21" s="49">
        <v>-62.3613</v>
      </c>
      <c r="F21" s="49">
        <v>-151.1466</v>
      </c>
      <c r="G21" s="49">
        <v>0.01512309</v>
      </c>
    </row>
    <row r="22" spans="1:7" ht="12.75">
      <c r="A22" t="s">
        <v>30</v>
      </c>
      <c r="B22" s="49">
        <v>10.50833</v>
      </c>
      <c r="C22" s="49">
        <v>5.059723</v>
      </c>
      <c r="D22" s="49">
        <v>-14.40751</v>
      </c>
      <c r="E22" s="49">
        <v>-12.13894</v>
      </c>
      <c r="F22" s="49">
        <v>24.20247</v>
      </c>
      <c r="G22" s="49">
        <v>0</v>
      </c>
    </row>
    <row r="23" spans="1:7" ht="12.75">
      <c r="A23" t="s">
        <v>31</v>
      </c>
      <c r="B23" s="49">
        <v>-4.5493</v>
      </c>
      <c r="C23" s="49">
        <v>-2.305642</v>
      </c>
      <c r="D23" s="49">
        <v>-1.697265</v>
      </c>
      <c r="E23" s="49">
        <v>-3.07997</v>
      </c>
      <c r="F23" s="49">
        <v>2.074657</v>
      </c>
      <c r="G23" s="49">
        <v>-2.086536</v>
      </c>
    </row>
    <row r="24" spans="1:7" ht="12.75">
      <c r="A24" t="s">
        <v>32</v>
      </c>
      <c r="B24" s="49">
        <v>1.420459</v>
      </c>
      <c r="C24" s="49">
        <v>-1.415043</v>
      </c>
      <c r="D24" s="49">
        <v>-1.175435</v>
      </c>
      <c r="E24" s="49">
        <v>-1.809114</v>
      </c>
      <c r="F24" s="49">
        <v>-0.1020907</v>
      </c>
      <c r="G24" s="49">
        <v>-0.8661469</v>
      </c>
    </row>
    <row r="25" spans="1:7" ht="12.75">
      <c r="A25" t="s">
        <v>33</v>
      </c>
      <c r="B25" s="49">
        <v>-1.159307</v>
      </c>
      <c r="C25" s="49">
        <v>-0.0833958</v>
      </c>
      <c r="D25" s="49">
        <v>0.4697542</v>
      </c>
      <c r="E25" s="49">
        <v>-1.120745</v>
      </c>
      <c r="F25" s="49">
        <v>-2.986344</v>
      </c>
      <c r="G25" s="49">
        <v>-0.7430493</v>
      </c>
    </row>
    <row r="26" spans="1:7" ht="12.75">
      <c r="A26" t="s">
        <v>34</v>
      </c>
      <c r="B26" s="49">
        <v>0.8747967</v>
      </c>
      <c r="C26" s="49">
        <v>0.1171732</v>
      </c>
      <c r="D26" s="49">
        <v>0.08786101</v>
      </c>
      <c r="E26" s="49">
        <v>-0.1778746</v>
      </c>
      <c r="F26" s="49">
        <v>2.11315</v>
      </c>
      <c r="G26" s="49">
        <v>0.4157427</v>
      </c>
    </row>
    <row r="27" spans="1:7" ht="12.75">
      <c r="A27" t="s">
        <v>35</v>
      </c>
      <c r="B27" s="49">
        <v>-0.3493298</v>
      </c>
      <c r="C27" s="49">
        <v>-0.01368115</v>
      </c>
      <c r="D27" s="49">
        <v>-0.05120769</v>
      </c>
      <c r="E27" s="49">
        <v>0.2651551</v>
      </c>
      <c r="F27" s="49">
        <v>0.3276315</v>
      </c>
      <c r="G27" s="49">
        <v>0.04127529</v>
      </c>
    </row>
    <row r="28" spans="1:7" ht="12.75">
      <c r="A28" t="s">
        <v>36</v>
      </c>
      <c r="B28" s="49">
        <v>0.1475336</v>
      </c>
      <c r="C28" s="49">
        <v>-0.2382995</v>
      </c>
      <c r="D28" s="49">
        <v>-0.4434868</v>
      </c>
      <c r="E28" s="49">
        <v>-0.4429843</v>
      </c>
      <c r="F28" s="49">
        <v>-0.2224371</v>
      </c>
      <c r="G28" s="49">
        <v>-0.2788736</v>
      </c>
    </row>
    <row r="29" spans="1:7" ht="12.75">
      <c r="A29" t="s">
        <v>37</v>
      </c>
      <c r="B29" s="49">
        <v>0.0008278864</v>
      </c>
      <c r="C29" s="49">
        <v>0.06465923</v>
      </c>
      <c r="D29" s="49">
        <v>0.1136465</v>
      </c>
      <c r="E29" s="49">
        <v>-0.003909231</v>
      </c>
      <c r="F29" s="49">
        <v>-0.155215</v>
      </c>
      <c r="G29" s="49">
        <v>0.02137585</v>
      </c>
    </row>
    <row r="30" spans="1:7" ht="12.75">
      <c r="A30" t="s">
        <v>38</v>
      </c>
      <c r="B30" s="49">
        <v>0.118262</v>
      </c>
      <c r="C30" s="49">
        <v>0.06761319</v>
      </c>
      <c r="D30" s="49">
        <v>-0.008870012</v>
      </c>
      <c r="E30" s="49">
        <v>-0.0305647</v>
      </c>
      <c r="F30" s="49">
        <v>0.2540806</v>
      </c>
      <c r="G30" s="49">
        <v>0.05777888</v>
      </c>
    </row>
    <row r="31" spans="1:7" ht="12.75">
      <c r="A31" t="s">
        <v>39</v>
      </c>
      <c r="B31" s="49">
        <v>-0.03050714</v>
      </c>
      <c r="C31" s="49">
        <v>-0.006744211</v>
      </c>
      <c r="D31" s="49">
        <v>0.01284803</v>
      </c>
      <c r="E31" s="49">
        <v>0.003398429</v>
      </c>
      <c r="F31" s="49">
        <v>-0.008154996</v>
      </c>
      <c r="G31" s="49">
        <v>-0.003224755</v>
      </c>
    </row>
    <row r="32" spans="1:7" ht="12.75">
      <c r="A32" t="s">
        <v>40</v>
      </c>
      <c r="B32" s="49">
        <v>0.02369616</v>
      </c>
      <c r="C32" s="49">
        <v>-0.003564665</v>
      </c>
      <c r="D32" s="49">
        <v>-0.02268786</v>
      </c>
      <c r="E32" s="49">
        <v>-0.03432617</v>
      </c>
      <c r="F32" s="49">
        <v>0.003528511</v>
      </c>
      <c r="G32" s="49">
        <v>-0.01068035</v>
      </c>
    </row>
    <row r="33" spans="1:7" ht="12.75">
      <c r="A33" t="s">
        <v>41</v>
      </c>
      <c r="B33" s="49">
        <v>0.1253987</v>
      </c>
      <c r="C33" s="49">
        <v>0.08390263</v>
      </c>
      <c r="D33" s="49">
        <v>0.08651331</v>
      </c>
      <c r="E33" s="49">
        <v>0.1198263</v>
      </c>
      <c r="F33" s="49">
        <v>0.1109861</v>
      </c>
      <c r="G33" s="49">
        <v>0.1028092</v>
      </c>
    </row>
    <row r="34" spans="1:7" ht="12.75">
      <c r="A34" t="s">
        <v>42</v>
      </c>
      <c r="B34" s="49">
        <v>0.01099345</v>
      </c>
      <c r="C34" s="49">
        <v>0.009872452</v>
      </c>
      <c r="D34" s="49">
        <v>-0.0007524208</v>
      </c>
      <c r="E34" s="49">
        <v>0.01235458</v>
      </c>
      <c r="F34" s="49">
        <v>-0.02334358</v>
      </c>
      <c r="G34" s="49">
        <v>0.003591181</v>
      </c>
    </row>
    <row r="35" spans="1:7" ht="12.75">
      <c r="A35" t="s">
        <v>43</v>
      </c>
      <c r="B35" s="49">
        <v>-0.004000836</v>
      </c>
      <c r="C35" s="49">
        <v>0.000256967</v>
      </c>
      <c r="D35" s="49">
        <v>0.004252445</v>
      </c>
      <c r="E35" s="49">
        <v>-0.004873441</v>
      </c>
      <c r="F35" s="49">
        <v>-0.004715796</v>
      </c>
      <c r="G35" s="49">
        <v>-0.001300133</v>
      </c>
    </row>
    <row r="36" spans="1:6" ht="12.75">
      <c r="A36" t="s">
        <v>44</v>
      </c>
      <c r="B36" s="49">
        <v>21.23108</v>
      </c>
      <c r="C36" s="49">
        <v>21.23718</v>
      </c>
      <c r="D36" s="49">
        <v>21.24939</v>
      </c>
      <c r="E36" s="49">
        <v>21.25855</v>
      </c>
      <c r="F36" s="49">
        <v>21.2738</v>
      </c>
    </row>
    <row r="37" spans="1:6" ht="12.75">
      <c r="A37" t="s">
        <v>45</v>
      </c>
      <c r="B37" s="49">
        <v>0.293986</v>
      </c>
      <c r="C37" s="49">
        <v>0.2120972</v>
      </c>
      <c r="D37" s="49">
        <v>0.1698812</v>
      </c>
      <c r="E37" s="49">
        <v>0.134786</v>
      </c>
      <c r="F37" s="49">
        <v>0.1063029</v>
      </c>
    </row>
    <row r="38" spans="1:7" ht="12.75">
      <c r="A38" t="s">
        <v>55</v>
      </c>
      <c r="B38" s="49">
        <v>6.623192E-05</v>
      </c>
      <c r="C38" s="49">
        <v>-0.0001144157</v>
      </c>
      <c r="D38" s="49">
        <v>0</v>
      </c>
      <c r="E38" s="49">
        <v>1.859351E-05</v>
      </c>
      <c r="F38" s="49">
        <v>0.0001164761</v>
      </c>
      <c r="G38" s="49">
        <v>0.000376232</v>
      </c>
    </row>
    <row r="39" spans="1:7" ht="12.75">
      <c r="A39" t="s">
        <v>56</v>
      </c>
      <c r="B39" s="49">
        <v>0.0001331564</v>
      </c>
      <c r="C39" s="49">
        <v>-0.0001594497</v>
      </c>
      <c r="D39" s="49">
        <v>-0.0001694344</v>
      </c>
      <c r="E39" s="49">
        <v>0.0001060368</v>
      </c>
      <c r="F39" s="49">
        <v>0.0002566673</v>
      </c>
      <c r="G39" s="49">
        <v>0.001075801</v>
      </c>
    </row>
    <row r="40" spans="2:7" ht="12.75">
      <c r="B40" t="s">
        <v>46</v>
      </c>
      <c r="C40">
        <v>-0.003747</v>
      </c>
      <c r="D40" t="s">
        <v>47</v>
      </c>
      <c r="E40">
        <v>3.11732</v>
      </c>
      <c r="F40" t="s">
        <v>48</v>
      </c>
      <c r="G40">
        <v>54.945542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6.623193011332792E-05</v>
      </c>
      <c r="C50">
        <f>-0.017/(C7*C7+C22*C22)*(C21*C22+C6*C7)</f>
        <v>-0.00011441565612731831</v>
      </c>
      <c r="D50">
        <f>-0.017/(D7*D7+D22*D22)*(D21*D22+D6*D7)</f>
        <v>-8.371764340913048E-06</v>
      </c>
      <c r="E50">
        <f>-0.017/(E7*E7+E22*E22)*(E21*E22+E6*E7)</f>
        <v>1.859350158832316E-05</v>
      </c>
      <c r="F50">
        <f>-0.017/(F7*F7+F22*F22)*(F21*F22+F6*F7)</f>
        <v>0.00011647604530929371</v>
      </c>
      <c r="G50">
        <f>(B50*B$4+C50*C$4+D50*D$4+E50*E$4+F50*F$4)/SUM(B$4:F$4)</f>
        <v>7.967922015876909E-08</v>
      </c>
    </row>
    <row r="51" spans="1:7" ht="12.75">
      <c r="A51" t="s">
        <v>59</v>
      </c>
      <c r="B51">
        <f>-0.017/(B7*B7+B22*B22)*(B21*B7-B6*B22)</f>
        <v>0.00013315637530218324</v>
      </c>
      <c r="C51">
        <f>-0.017/(C7*C7+C22*C22)*(C21*C7-C6*C22)</f>
        <v>-0.00015944969184731328</v>
      </c>
      <c r="D51">
        <f>-0.017/(D7*D7+D22*D22)*(D21*D7-D6*D22)</f>
        <v>-0.00016943438462784595</v>
      </c>
      <c r="E51">
        <f>-0.017/(E7*E7+E22*E22)*(E21*E7-E6*E22)</f>
        <v>0.00010603678054001705</v>
      </c>
      <c r="F51">
        <f>-0.017/(F7*F7+F22*F22)*(F21*F7-F6*F22)</f>
        <v>0.00025666731920076833</v>
      </c>
      <c r="G51">
        <f>(B51*B$4+C51*C$4+D51*D$4+E51*E$4+F51*F$4)/SUM(B$4:F$4)</f>
        <v>-5.487307655150742E-08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10000.0615509851</v>
      </c>
      <c r="C62">
        <f>C7+(2/0.017)*(C8*C50-C23*C51)</f>
        <v>9999.98830932639</v>
      </c>
      <c r="D62">
        <f>D7+(2/0.017)*(D8*D50-D23*D51)</f>
        <v>9999.966983400767</v>
      </c>
      <c r="E62">
        <f>E7+(2/0.017)*(E8*E50-E23*E51)</f>
        <v>10000.033408097983</v>
      </c>
      <c r="F62">
        <f>F7+(2/0.017)*(F8*F50-F23*F51)</f>
        <v>9999.89142314445</v>
      </c>
    </row>
    <row r="63" spans="1:6" ht="12.75">
      <c r="A63" t="s">
        <v>67</v>
      </c>
      <c r="B63">
        <f>B8+(3/0.017)*(B9*B50-B24*B51)</f>
        <v>-1.2725040445079587</v>
      </c>
      <c r="C63">
        <f>C8+(3/0.017)*(C9*C50-C24*C51)</f>
        <v>-2.387691027316616</v>
      </c>
      <c r="D63">
        <f>D8+(3/0.017)*(D9*D50-D24*D51)</f>
        <v>-0.8640011812548511</v>
      </c>
      <c r="E63">
        <f>E8+(3/0.017)*(E9*E50-E24*E51)</f>
        <v>-2.2569794703375847</v>
      </c>
      <c r="F63">
        <f>F8+(3/0.017)*(F9*F50-F24*F51)</f>
        <v>-3.370986866314106</v>
      </c>
    </row>
    <row r="64" spans="1:6" ht="12.75">
      <c r="A64" t="s">
        <v>68</v>
      </c>
      <c r="B64">
        <f>B9+(4/0.017)*(B10*B50-B25*B51)</f>
        <v>0.7156512574482264</v>
      </c>
      <c r="C64">
        <f>C9+(4/0.017)*(C10*C50-C25*C51)</f>
        <v>0.1396109717931792</v>
      </c>
      <c r="D64">
        <f>D9+(4/0.017)*(D10*D50-D25*D51)</f>
        <v>0.4239684840859726</v>
      </c>
      <c r="E64">
        <f>E9+(4/0.017)*(E10*E50-E25*E51)</f>
        <v>0.4700126595432629</v>
      </c>
      <c r="F64">
        <f>F9+(4/0.017)*(F10*F50-F25*F51)</f>
        <v>-0.9800032958260417</v>
      </c>
    </row>
    <row r="65" spans="1:6" ht="12.75">
      <c r="A65" t="s">
        <v>69</v>
      </c>
      <c r="B65">
        <f>B10+(5/0.017)*(B11*B50-B26*B51)</f>
        <v>0.9318959384058254</v>
      </c>
      <c r="C65">
        <f>C10+(5/0.017)*(C11*C50-C26*C51)</f>
        <v>0.567941487184008</v>
      </c>
      <c r="D65">
        <f>D10+(5/0.017)*(D11*D50-D26*D51)</f>
        <v>0.5356206944242115</v>
      </c>
      <c r="E65">
        <f>E10+(5/0.017)*(E11*E50-E26*E51)</f>
        <v>1.1133123773841007</v>
      </c>
      <c r="F65">
        <f>F10+(5/0.017)*(F11*F50-F26*F51)</f>
        <v>0.2439271195480471</v>
      </c>
    </row>
    <row r="66" spans="1:6" ht="12.75">
      <c r="A66" t="s">
        <v>70</v>
      </c>
      <c r="B66">
        <f>B11+(6/0.017)*(B12*B50-B27*B51)</f>
        <v>4.287260694683522</v>
      </c>
      <c r="C66">
        <f>C11+(6/0.017)*(C12*C50-C27*C51)</f>
        <v>2.699918655690346</v>
      </c>
      <c r="D66">
        <f>D11+(6/0.017)*(D12*D50-D27*D51)</f>
        <v>2.782017967171303</v>
      </c>
      <c r="E66">
        <f>E11+(6/0.017)*(E12*E50-E27*E51)</f>
        <v>1.998133782629285</v>
      </c>
      <c r="F66">
        <f>F11+(6/0.017)*(F12*F50-F27*F51)</f>
        <v>14.764463257071444</v>
      </c>
    </row>
    <row r="67" spans="1:6" ht="12.75">
      <c r="A67" t="s">
        <v>71</v>
      </c>
      <c r="B67">
        <f>B12+(7/0.017)*(B13*B50-B28*B51)</f>
        <v>0.00010346574625699247</v>
      </c>
      <c r="C67">
        <f>C12+(7/0.017)*(C13*C50-C28*C51)</f>
        <v>0.12686720104928034</v>
      </c>
      <c r="D67">
        <f>D12+(7/0.017)*(D13*D50-D28*D51)</f>
        <v>0.14508735420109242</v>
      </c>
      <c r="E67">
        <f>E12+(7/0.017)*(E13*E50-E28*E51)</f>
        <v>0.005498368213592699</v>
      </c>
      <c r="F67">
        <f>F12+(7/0.017)*(F13*F50-F28*F51)</f>
        <v>-0.5169400256617255</v>
      </c>
    </row>
    <row r="68" spans="1:6" ht="12.75">
      <c r="A68" t="s">
        <v>72</v>
      </c>
      <c r="B68">
        <f>B13+(8/0.017)*(B14*B50-B29*B51)</f>
        <v>-0.08057233030323971</v>
      </c>
      <c r="C68">
        <f>C13+(8/0.017)*(C14*C50-C29*C51)</f>
        <v>-0.04445971633056451</v>
      </c>
      <c r="D68">
        <f>D13+(8/0.017)*(D14*D50-D29*D51)</f>
        <v>0.0754534538727212</v>
      </c>
      <c r="E68">
        <f>E13+(8/0.017)*(E14*E50-E29*E51)</f>
        <v>0.14058750058075437</v>
      </c>
      <c r="F68">
        <f>F13+(8/0.017)*(F14*F50-F29*F51)</f>
        <v>-0.04422352855773278</v>
      </c>
    </row>
    <row r="69" spans="1:6" ht="12.75">
      <c r="A69" t="s">
        <v>73</v>
      </c>
      <c r="B69">
        <f>B14+(9/0.017)*(B15*B50-B30*B51)</f>
        <v>0.113530282974033</v>
      </c>
      <c r="C69">
        <f>C14+(9/0.017)*(C15*C50-C30*C51)</f>
        <v>0.04324541731927973</v>
      </c>
      <c r="D69">
        <f>D14+(9/0.017)*(D15*D50-D30*D51)</f>
        <v>0.006178140716834802</v>
      </c>
      <c r="E69">
        <f>E14+(9/0.017)*(E15*E50-E30*E51)</f>
        <v>0.10131368913516309</v>
      </c>
      <c r="F69">
        <f>F14+(9/0.017)*(F15*F50-F30*F51)</f>
        <v>0.09324120034711503</v>
      </c>
    </row>
    <row r="70" spans="1:6" ht="12.75">
      <c r="A70" t="s">
        <v>74</v>
      </c>
      <c r="B70">
        <f>B15+(10/0.017)*(B16*B50-B31*B51)</f>
        <v>-0.2834706088470712</v>
      </c>
      <c r="C70">
        <f>C15+(10/0.017)*(C16*C50-C31*C51)</f>
        <v>-0.09232721741756991</v>
      </c>
      <c r="D70">
        <f>D15+(10/0.017)*(D16*D50-D31*D51)</f>
        <v>-0.04673808066342634</v>
      </c>
      <c r="E70">
        <f>E15+(10/0.017)*(E16*E50-E31*E51)</f>
        <v>-0.0695208113625001</v>
      </c>
      <c r="F70">
        <f>F15+(10/0.017)*(F16*F50-F31*F51)</f>
        <v>-0.353177845804042</v>
      </c>
    </row>
    <row r="71" spans="1:6" ht="12.75">
      <c r="A71" t="s">
        <v>75</v>
      </c>
      <c r="B71">
        <f>B16+(11/0.017)*(B17*B50-B32*B51)</f>
        <v>-0.012530645702108326</v>
      </c>
      <c r="C71">
        <f>C16+(11/0.017)*(C17*C50-C32*C51)</f>
        <v>0.0037902273472910693</v>
      </c>
      <c r="D71">
        <f>D16+(11/0.017)*(D17*D50-D32*D51)</f>
        <v>0.006636571571542054</v>
      </c>
      <c r="E71">
        <f>E16+(11/0.017)*(E17*E50-E32*E51)</f>
        <v>-0.006769973819797064</v>
      </c>
      <c r="F71">
        <f>F16+(11/0.017)*(F17*F50-F32*F51)</f>
        <v>-0.061349451649390534</v>
      </c>
    </row>
    <row r="72" spans="1:6" ht="12.75">
      <c r="A72" t="s">
        <v>76</v>
      </c>
      <c r="B72">
        <f>B17+(12/0.017)*(B18*B50-B33*B51)</f>
        <v>-0.060889185892246844</v>
      </c>
      <c r="C72">
        <f>C17+(12/0.017)*(C18*C50-C33*C51)</f>
        <v>-0.033702226488183065</v>
      </c>
      <c r="D72">
        <f>D17+(12/0.017)*(D18*D50-D33*D51)</f>
        <v>-0.024375350134345292</v>
      </c>
      <c r="E72">
        <f>E17+(12/0.017)*(E18*E50-E33*E51)</f>
        <v>-0.05302866513197052</v>
      </c>
      <c r="F72">
        <f>F17+(12/0.017)*(F18*F50-F33*F51)</f>
        <v>-0.06503130283328279</v>
      </c>
    </row>
    <row r="73" spans="1:6" ht="12.75">
      <c r="A73" t="s">
        <v>77</v>
      </c>
      <c r="B73">
        <f>B18+(13/0.017)*(B19*B50-B34*B51)</f>
        <v>0.04489146236621333</v>
      </c>
      <c r="C73">
        <f>C18+(13/0.017)*(C19*C50-C34*C51)</f>
        <v>0.02072901499335234</v>
      </c>
      <c r="D73">
        <f>D18+(13/0.017)*(D19*D50-D34*D51)</f>
        <v>0.025106320176191445</v>
      </c>
      <c r="E73">
        <f>E18+(13/0.017)*(E19*E50-E34*E51)</f>
        <v>0.03788177136860832</v>
      </c>
      <c r="F73">
        <f>F18+(13/0.017)*(F19*F50-F34*F51)</f>
        <v>0.034226290859893434</v>
      </c>
    </row>
    <row r="74" spans="1:6" ht="12.75">
      <c r="A74" t="s">
        <v>78</v>
      </c>
      <c r="B74">
        <f>B19+(14/0.017)*(B20*B50-B35*B51)</f>
        <v>-0.2082619754206805</v>
      </c>
      <c r="C74">
        <f>C19+(14/0.017)*(C20*C50-C35*C51)</f>
        <v>-0.1848320795913365</v>
      </c>
      <c r="D74">
        <f>D19+(14/0.017)*(D20*D50-D35*D51)</f>
        <v>-0.18689280838865577</v>
      </c>
      <c r="E74">
        <f>E19+(14/0.017)*(E20*E50-E35*E51)</f>
        <v>-0.18054102481836606</v>
      </c>
      <c r="F74">
        <f>F19+(14/0.017)*(F20*F50-F35*F51)</f>
        <v>-0.16047515939187193</v>
      </c>
    </row>
    <row r="75" spans="1:6" ht="12.75">
      <c r="A75" t="s">
        <v>79</v>
      </c>
      <c r="B75" s="49">
        <f>B20</f>
        <v>-0.006717517</v>
      </c>
      <c r="C75" s="49">
        <f>C20</f>
        <v>-0.009667084</v>
      </c>
      <c r="D75" s="49">
        <f>D20</f>
        <v>-0.008489521</v>
      </c>
      <c r="E75" s="49">
        <f>E20</f>
        <v>-0.01704481</v>
      </c>
      <c r="F75" s="49">
        <f>F20</f>
        <v>-0.008920338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10.453348556492855</v>
      </c>
      <c r="C82">
        <f>C22+(2/0.017)*(C8*C51+C23*C50)</f>
        <v>5.134741022278648</v>
      </c>
      <c r="D82">
        <f>D22+(2/0.017)*(D8*D51+D23*D50)</f>
        <v>-14.389328351443424</v>
      </c>
      <c r="E82">
        <f>E22+(2/0.017)*(E8*E51+E23*E50)</f>
        <v>-12.174273181165306</v>
      </c>
      <c r="F82">
        <f>F22+(2/0.017)*(F8*F51+F23*F50)</f>
        <v>24.129687111242006</v>
      </c>
    </row>
    <row r="83" spans="1:6" ht="12.75">
      <c r="A83" t="s">
        <v>82</v>
      </c>
      <c r="B83">
        <f>B23+(3/0.017)*(B9*B51+B24*B50)</f>
        <v>-4.517058029981703</v>
      </c>
      <c r="C83">
        <f>C23+(3/0.017)*(C9*C51+C24*C50)</f>
        <v>-2.281582359634611</v>
      </c>
      <c r="D83">
        <f>D23+(3/0.017)*(D9*D51+D24*D50)</f>
        <v>-1.707676916683013</v>
      </c>
      <c r="E83">
        <f>E23+(3/0.017)*(E9*E51+E24*E50)</f>
        <v>-3.0777240553420206</v>
      </c>
      <c r="F83">
        <f>F23+(3/0.017)*(F9*F51+F24*F50)</f>
        <v>2.0201304018279322</v>
      </c>
    </row>
    <row r="84" spans="1:6" ht="12.75">
      <c r="A84" t="s">
        <v>83</v>
      </c>
      <c r="B84">
        <f>B24+(4/0.017)*(B10*B51+B25*B50)</f>
        <v>1.430056477344659</v>
      </c>
      <c r="C84">
        <f>C24+(4/0.017)*(C10*C51+C25*C50)</f>
        <v>-1.4373163481425615</v>
      </c>
      <c r="D84">
        <f>D24+(4/0.017)*(D10*D51+D25*D50)</f>
        <v>-1.1978127687411906</v>
      </c>
      <c r="E84">
        <f>E24+(4/0.017)*(E10*E51+E25*E50)</f>
        <v>-1.786652643686255</v>
      </c>
      <c r="F84">
        <f>F24+(4/0.017)*(F10*F51+F25*F50)</f>
        <v>-0.19022283795951292</v>
      </c>
    </row>
    <row r="85" spans="1:6" ht="12.75">
      <c r="A85" t="s">
        <v>84</v>
      </c>
      <c r="B85">
        <f>B25+(5/0.017)*(B11*B51+B26*B50)</f>
        <v>-0.9750138164851404</v>
      </c>
      <c r="C85">
        <f>C25+(5/0.017)*(C11*C51+C26*C50)</f>
        <v>-0.21425862365840864</v>
      </c>
      <c r="D85">
        <f>D25+(5/0.017)*(D11*D51+D26*D50)</f>
        <v>0.33072121678700384</v>
      </c>
      <c r="E85">
        <f>E25+(5/0.017)*(E11*E51+E26*E50)</f>
        <v>-1.0590888295977308</v>
      </c>
      <c r="F85">
        <f>F25+(5/0.017)*(F11*F51+F26*F50)</f>
        <v>-1.7954702284605466</v>
      </c>
    </row>
    <row r="86" spans="1:6" ht="12.75">
      <c r="A86" t="s">
        <v>85</v>
      </c>
      <c r="B86">
        <f>B26+(6/0.017)*(B12*B51+B27*B50)</f>
        <v>0.8671242676207814</v>
      </c>
      <c r="C86">
        <f>C26+(6/0.017)*(C12*C51+C27*C50)</f>
        <v>0.10983173622600505</v>
      </c>
      <c r="D86">
        <f>D26+(6/0.017)*(D12*D51+D27*D50)</f>
        <v>0.0774720754488237</v>
      </c>
      <c r="E86">
        <f>E26+(6/0.017)*(E12*E51+E27*E50)</f>
        <v>-0.1766926001334758</v>
      </c>
      <c r="F86">
        <f>F26+(6/0.017)*(F12*F51+F27*F50)</f>
        <v>2.0779694172957335</v>
      </c>
    </row>
    <row r="87" spans="1:6" ht="12.75">
      <c r="A87" t="s">
        <v>86</v>
      </c>
      <c r="B87">
        <f>B27+(7/0.017)*(B13*B51+B28*B50)</f>
        <v>-0.34994650142953954</v>
      </c>
      <c r="C87">
        <f>C27+(7/0.017)*(C13*C51+C28*C50)</f>
        <v>0.0006701947251561962</v>
      </c>
      <c r="D87">
        <f>D27+(7/0.017)*(D13*D51+D28*D50)</f>
        <v>-0.054312738071022104</v>
      </c>
      <c r="E87">
        <f>E27+(7/0.017)*(E13*E51+E28*E50)</f>
        <v>0.26785507912115986</v>
      </c>
      <c r="F87">
        <f>F27+(7/0.017)*(F13*F51+F28*F50)</f>
        <v>0.30944271419008584</v>
      </c>
    </row>
    <row r="88" spans="1:6" ht="12.75">
      <c r="A88" t="s">
        <v>87</v>
      </c>
      <c r="B88">
        <f>B28+(8/0.017)*(B14*B51+B29*B50)</f>
        <v>0.15582319471244152</v>
      </c>
      <c r="C88">
        <f>C28+(8/0.017)*(C14*C51+C29*C50)</f>
        <v>-0.24418112463508268</v>
      </c>
      <c r="D88">
        <f>D28+(8/0.017)*(D14*D51+D29*D50)</f>
        <v>-0.44447362079615854</v>
      </c>
      <c r="E88">
        <f>E28+(8/0.017)*(E14*E51+E29*E50)</f>
        <v>-0.4380146071857314</v>
      </c>
      <c r="F88">
        <f>F28+(8/0.017)*(F14*F51+F29*F50)</f>
        <v>-0.21290206230475045</v>
      </c>
    </row>
    <row r="89" spans="1:6" ht="12.75">
      <c r="A89" t="s">
        <v>88</v>
      </c>
      <c r="B89">
        <f>B29+(9/0.017)*(B15*B51+B30*B50)</f>
        <v>-0.015154245441589055</v>
      </c>
      <c r="C89">
        <f>C29+(9/0.017)*(C15*C51+C30*C50)</f>
        <v>0.06829847201665104</v>
      </c>
      <c r="D89">
        <f>D29+(9/0.017)*(D15*D51+D30*D50)</f>
        <v>0.11798916119472877</v>
      </c>
      <c r="E89">
        <f>E29+(9/0.017)*(E15*E51+E30*E50)</f>
        <v>-0.00809562333144486</v>
      </c>
      <c r="F89">
        <f>F29+(9/0.017)*(F15*F51+F30*F50)</f>
        <v>-0.18717383777046798</v>
      </c>
    </row>
    <row r="90" spans="1:6" ht="12.75">
      <c r="A90" t="s">
        <v>89</v>
      </c>
      <c r="B90">
        <f>B30+(10/0.017)*(B16*B51+B31*B50)</f>
        <v>0.11642557339883738</v>
      </c>
      <c r="C90">
        <f>C30+(10/0.017)*(C16*C51+C31*C50)</f>
        <v>0.06797486753214506</v>
      </c>
      <c r="D90">
        <f>D30+(10/0.017)*(D16*D51+D31*D50)</f>
        <v>-0.009823970544693913</v>
      </c>
      <c r="E90">
        <f>E30+(10/0.017)*(E16*E51+E31*E50)</f>
        <v>-0.03106323610338944</v>
      </c>
      <c r="F90">
        <f>F30+(10/0.017)*(F16*F51+F31*F50)</f>
        <v>0.24490004324697984</v>
      </c>
    </row>
    <row r="91" spans="1:6" ht="12.75">
      <c r="A91" t="s">
        <v>90</v>
      </c>
      <c r="B91">
        <f>B31+(11/0.017)*(B17*B51+B32*B50)</f>
        <v>-0.033950142934010004</v>
      </c>
      <c r="C91">
        <f>C31+(11/0.017)*(C17*C51+C32*C50)</f>
        <v>-0.002056075557517972</v>
      </c>
      <c r="D91">
        <f>D31+(11/0.017)*(D17*D51+D32*D50)</f>
        <v>0.01676213626653325</v>
      </c>
      <c r="E91">
        <f>E31+(11/0.017)*(E17*E51+E32*E50)</f>
        <v>-7.490899216997795E-05</v>
      </c>
      <c r="F91">
        <f>F31+(11/0.017)*(F17*F51+F32*F50)</f>
        <v>-0.015949987706610165</v>
      </c>
    </row>
    <row r="92" spans="1:6" ht="12.75">
      <c r="A92" t="s">
        <v>91</v>
      </c>
      <c r="B92">
        <f>B32+(12/0.017)*(B18*B51+B33*B50)</f>
        <v>0.03487526545781784</v>
      </c>
      <c r="C92">
        <f>C32+(12/0.017)*(C18*C51+C33*C50)</f>
        <v>-0.010709118223216327</v>
      </c>
      <c r="D92">
        <f>D32+(12/0.017)*(D18*D51+D33*D50)</f>
        <v>-0.026069904485220764</v>
      </c>
      <c r="E92">
        <f>E32+(12/0.017)*(E18*E51+E33*E50)</f>
        <v>-0.029650739317017852</v>
      </c>
      <c r="F92">
        <f>F32+(12/0.017)*(F18*F51+F33*F50)</f>
        <v>0.020616445535228435</v>
      </c>
    </row>
    <row r="93" spans="1:6" ht="12.75">
      <c r="A93" t="s">
        <v>92</v>
      </c>
      <c r="B93">
        <f>B33+(13/0.017)*(B19*B51+B34*B50)</f>
        <v>0.10474175901463692</v>
      </c>
      <c r="C93">
        <f>C33+(13/0.017)*(C19*C51+C34*C50)</f>
        <v>0.10569099284854053</v>
      </c>
      <c r="D93">
        <f>D33+(13/0.017)*(D19*D51+D34*D50)</f>
        <v>0.11081781935390458</v>
      </c>
      <c r="E93">
        <f>E33+(13/0.017)*(E19*E51+E34*E50)</f>
        <v>0.10534909841723014</v>
      </c>
      <c r="F93">
        <f>F33+(13/0.017)*(F19*F51+F34*F50)</f>
        <v>0.07738192357087076</v>
      </c>
    </row>
    <row r="94" spans="1:6" ht="12.75">
      <c r="A94" t="s">
        <v>93</v>
      </c>
      <c r="B94">
        <f>B34+(14/0.017)*(B20*B51+B35*B50)</f>
        <v>0.010038597866390143</v>
      </c>
      <c r="C94">
        <f>C34+(14/0.017)*(C20*C51+C35*C50)</f>
        <v>0.01111763877866802</v>
      </c>
      <c r="D94">
        <f>D34+(14/0.017)*(D20*D51+D35*D50)</f>
        <v>0.0004028396815355729</v>
      </c>
      <c r="E94">
        <f>E34+(14/0.017)*(E20*E51+E35*E50)</f>
        <v>0.010791528497407917</v>
      </c>
      <c r="F94">
        <f>F34+(14/0.017)*(F20*F51+F35*F50)</f>
        <v>-0.025681445360674224</v>
      </c>
    </row>
    <row r="95" spans="1:6" ht="12.75">
      <c r="A95" t="s">
        <v>94</v>
      </c>
      <c r="B95" s="49">
        <f>B35</f>
        <v>-0.004000836</v>
      </c>
      <c r="C95" s="49">
        <f>C35</f>
        <v>0.000256967</v>
      </c>
      <c r="D95" s="49">
        <f>D35</f>
        <v>0.004252445</v>
      </c>
      <c r="E95" s="49">
        <f>E35</f>
        <v>-0.004873441</v>
      </c>
      <c r="F95" s="49">
        <f>F35</f>
        <v>-0.004715796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-1.2724962121684193</v>
      </c>
      <c r="C103">
        <f>C63*10000/C62</f>
        <v>-2.387693818691527</v>
      </c>
      <c r="D103">
        <f>D63*10000/D62</f>
        <v>-0.8640040339023434</v>
      </c>
      <c r="E103">
        <f>E63*10000/E62</f>
        <v>-2.2569719302236457</v>
      </c>
      <c r="F103">
        <f>F63*10000/F62</f>
        <v>-3.371023467826918</v>
      </c>
      <c r="G103">
        <f>AVERAGE(C103:E103)</f>
        <v>-1.836223260939172</v>
      </c>
      <c r="H103">
        <f>STDEV(C103:E103)</f>
        <v>0.8444996874458981</v>
      </c>
      <c r="I103">
        <f>(B103*B4+C103*C4+D103*D4+E103*E4+F103*F4)/SUM(B4:F4)</f>
        <v>-1.9592877292846191</v>
      </c>
      <c r="K103">
        <f>(LN(H103)+LN(H123))/2-LN(K114*K115^3)</f>
        <v>-4.150029852610997</v>
      </c>
    </row>
    <row r="104" spans="1:11" ht="12.75">
      <c r="A104" t="s">
        <v>68</v>
      </c>
      <c r="B104">
        <f>B64*10000/B62</f>
        <v>0.7156468525713505</v>
      </c>
      <c r="C104">
        <f>C64*10000/C62</f>
        <v>0.13961113500800035</v>
      </c>
      <c r="D104">
        <f>D64*10000/D62</f>
        <v>0.42396988389034695</v>
      </c>
      <c r="E104">
        <f>E64*10000/E62</f>
        <v>0.47001108932561037</v>
      </c>
      <c r="F104">
        <f>F64*10000/F62</f>
        <v>-0.9800139365092038</v>
      </c>
      <c r="G104">
        <f>AVERAGE(C104:E104)</f>
        <v>0.3445307027413192</v>
      </c>
      <c r="H104">
        <f>STDEV(C104:E104)</f>
        <v>0.17895242406709871</v>
      </c>
      <c r="I104">
        <f>(B104*B4+C104*C4+D104*D4+E104*E4+F104*F4)/SUM(B4:F4)</f>
        <v>0.22161954389168592</v>
      </c>
      <c r="K104">
        <f>(LN(H104)+LN(H124))/2-LN(K114*K115^4)</f>
        <v>-4.756055444374182</v>
      </c>
    </row>
    <row r="105" spans="1:11" ht="12.75">
      <c r="A105" t="s">
        <v>69</v>
      </c>
      <c r="B105">
        <f>B65*10000/B62</f>
        <v>0.9318902025298285</v>
      </c>
      <c r="C105">
        <f>C65*10000/C62</f>
        <v>0.5679421511466398</v>
      </c>
      <c r="D105">
        <f>D65*10000/D62</f>
        <v>0.5356224628674311</v>
      </c>
      <c r="E105">
        <f>E65*10000/E62</f>
        <v>1.1133086580316274</v>
      </c>
      <c r="F105">
        <f>F65*10000/F62</f>
        <v>0.2439297680607662</v>
      </c>
      <c r="G105">
        <f>AVERAGE(C105:E105)</f>
        <v>0.7389577573485662</v>
      </c>
      <c r="H105">
        <f>STDEV(C105:E105)</f>
        <v>0.3245998893935126</v>
      </c>
      <c r="I105">
        <f>(B105*B4+C105*C4+D105*D4+E105*E4+F105*F4)/SUM(B4:F4)</f>
        <v>0.7009072779919242</v>
      </c>
      <c r="K105">
        <f>(LN(H105)+LN(H125))/2-LN(K114*K115^5)</f>
        <v>-3.436647646367282</v>
      </c>
    </row>
    <row r="106" spans="1:11" ht="12.75">
      <c r="A106" t="s">
        <v>70</v>
      </c>
      <c r="B106">
        <f>B66*10000/B62</f>
        <v>4.287234306334032</v>
      </c>
      <c r="C106">
        <f>C66*10000/C62</f>
        <v>2.6999218120808135</v>
      </c>
      <c r="D106">
        <f>D66*10000/D62</f>
        <v>2.7820271524788573</v>
      </c>
      <c r="E106">
        <f>E66*10000/E62</f>
        <v>1.998127107266667</v>
      </c>
      <c r="F106">
        <f>F66*10000/F62</f>
        <v>14.764623566711471</v>
      </c>
      <c r="G106">
        <f>AVERAGE(C106:E106)</f>
        <v>2.4933586906087792</v>
      </c>
      <c r="H106">
        <f>STDEV(C106:E106)</f>
        <v>0.4308434316374381</v>
      </c>
      <c r="I106">
        <f>(B106*B4+C106*C4+D106*D4+E106*E4+F106*F4)/SUM(B4:F4)</f>
        <v>4.390364589589806</v>
      </c>
      <c r="K106">
        <f>(LN(H106)+LN(H126))/2-LN(K114*K115^6)</f>
        <v>-3.4516280178373933</v>
      </c>
    </row>
    <row r="107" spans="1:11" ht="12.75">
      <c r="A107" t="s">
        <v>71</v>
      </c>
      <c r="B107">
        <f>B67*10000/B62</f>
        <v>0.00010346510941905166</v>
      </c>
      <c r="C107">
        <f>C67*10000/C62</f>
        <v>0.12686734936575764</v>
      </c>
      <c r="D107">
        <f>D67*10000/D62</f>
        <v>0.14508783323177676</v>
      </c>
      <c r="E107">
        <f>E67*10000/E62</f>
        <v>0.005498349844651663</v>
      </c>
      <c r="F107">
        <f>F67*10000/F62</f>
        <v>-0.5169456384949173</v>
      </c>
      <c r="G107">
        <f>AVERAGE(C107:E107)</f>
        <v>0.092484510814062</v>
      </c>
      <c r="H107">
        <f>STDEV(C107:E107)</f>
        <v>0.07588109552599447</v>
      </c>
      <c r="I107">
        <f>(B107*B4+C107*C4+D107*D4+E107*E4+F107*F4)/SUM(B4:F4)</f>
        <v>-0.002213822481967722</v>
      </c>
      <c r="K107">
        <f>(LN(H107)+LN(H127))/2-LN(K114*K115^7)</f>
        <v>-3.6817420628663324</v>
      </c>
    </row>
    <row r="108" spans="1:9" ht="12.75">
      <c r="A108" t="s">
        <v>72</v>
      </c>
      <c r="B108">
        <f>B68*10000/B62</f>
        <v>-0.080571834375662</v>
      </c>
      <c r="C108">
        <f>C68*10000/C62</f>
        <v>-0.04445976830702851</v>
      </c>
      <c r="D108">
        <f>D68*10000/D62</f>
        <v>0.07545370299518844</v>
      </c>
      <c r="E108">
        <f>E68*10000/E62</f>
        <v>0.140587030906224</v>
      </c>
      <c r="F108">
        <f>F68*10000/F62</f>
        <v>-0.04422400872811353</v>
      </c>
      <c r="G108">
        <f>AVERAGE(C108:E108)</f>
        <v>0.05719365519812797</v>
      </c>
      <c r="H108">
        <f>STDEV(C108:E108)</f>
        <v>0.0938650706276336</v>
      </c>
      <c r="I108">
        <f>(B108*B4+C108*C4+D108*D4+E108*E4+F108*F4)/SUM(B4:F4)</f>
        <v>0.023712814879203955</v>
      </c>
    </row>
    <row r="109" spans="1:9" ht="12.75">
      <c r="A109" t="s">
        <v>73</v>
      </c>
      <c r="B109">
        <f>B69*10000/B62</f>
        <v>0.11352958418825854</v>
      </c>
      <c r="C109">
        <f>C69*10000/C62</f>
        <v>0.04324546787614473</v>
      </c>
      <c r="D109">
        <f>D69*10000/D62</f>
        <v>0.006178161115021755</v>
      </c>
      <c r="E109">
        <f>E69*10000/E62</f>
        <v>0.10131335066652848</v>
      </c>
      <c r="F109">
        <f>F69*10000/F62</f>
        <v>0.09324221274174142</v>
      </c>
      <c r="G109">
        <f>AVERAGE(C109:E109)</f>
        <v>0.050245659885898325</v>
      </c>
      <c r="H109">
        <f>STDEV(C109:E109)</f>
        <v>0.04795235227682101</v>
      </c>
      <c r="I109">
        <f>(B109*B4+C109*C4+D109*D4+E109*E4+F109*F4)/SUM(B4:F4)</f>
        <v>0.06515556755588159</v>
      </c>
    </row>
    <row r="110" spans="1:11" ht="12.75">
      <c r="A110" t="s">
        <v>74</v>
      </c>
      <c r="B110">
        <f>B70*10000/B62</f>
        <v>-0.28346886406828836</v>
      </c>
      <c r="C110">
        <f>C70*10000/C62</f>
        <v>-0.0923273253544325</v>
      </c>
      <c r="D110">
        <f>D70*10000/D62</f>
        <v>-0.04673823497718365</v>
      </c>
      <c r="E110">
        <f>E70*10000/E62</f>
        <v>-0.06952057910746824</v>
      </c>
      <c r="F110">
        <f>F70*10000/F62</f>
        <v>-0.3531816805396731</v>
      </c>
      <c r="G110">
        <f>AVERAGE(C110:E110)</f>
        <v>-0.06952871314636146</v>
      </c>
      <c r="H110">
        <f>STDEV(C110:E110)</f>
        <v>0.0227945462770853</v>
      </c>
      <c r="I110">
        <f>(B110*B4+C110*C4+D110*D4+E110*E4+F110*F4)/SUM(B4:F4)</f>
        <v>-0.1383699419681285</v>
      </c>
      <c r="K110">
        <f>EXP(AVERAGE(K103:K107))</f>
        <v>0.02033888709786419</v>
      </c>
    </row>
    <row r="111" spans="1:9" ht="12.75">
      <c r="A111" t="s">
        <v>75</v>
      </c>
      <c r="B111">
        <f>B71*10000/B62</f>
        <v>-0.01253056857522436</v>
      </c>
      <c r="C111">
        <f>C71*10000/C62</f>
        <v>0.0037902317783273316</v>
      </c>
      <c r="D111">
        <f>D71*10000/D62</f>
        <v>0.006636593483316785</v>
      </c>
      <c r="E111">
        <f>E71*10000/E62</f>
        <v>-0.006769951202677751</v>
      </c>
      <c r="F111">
        <f>F71*10000/F62</f>
        <v>-0.06135011776967803</v>
      </c>
      <c r="G111">
        <f>AVERAGE(C111:E111)</f>
        <v>0.0012189580196554552</v>
      </c>
      <c r="H111">
        <f>STDEV(C111:E111)</f>
        <v>0.007063458548113526</v>
      </c>
      <c r="I111">
        <f>(B111*B4+C111*C4+D111*D4+E111*E4+F111*F4)/SUM(B4:F4)</f>
        <v>-0.009121423413180943</v>
      </c>
    </row>
    <row r="112" spans="1:9" ht="12.75">
      <c r="A112" t="s">
        <v>76</v>
      </c>
      <c r="B112">
        <f>B72*10000/B62</f>
        <v>-0.06088881111561628</v>
      </c>
      <c r="C112">
        <f>C72*10000/C62</f>
        <v>-0.033702265888402104</v>
      </c>
      <c r="D112">
        <f>D72*10000/D62</f>
        <v>-0.024375430613727662</v>
      </c>
      <c r="E112">
        <f>E72*10000/E62</f>
        <v>-0.05302848797387831</v>
      </c>
      <c r="F112">
        <f>F72*10000/F62</f>
        <v>-0.06503200893038677</v>
      </c>
      <c r="G112">
        <f>AVERAGE(C112:E112)</f>
        <v>-0.03703539482533603</v>
      </c>
      <c r="H112">
        <f>STDEV(C112:E112)</f>
        <v>0.014614435856497856</v>
      </c>
      <c r="I112">
        <f>(B112*B4+C112*C4+D112*D4+E112*E4+F112*F4)/SUM(B4:F4)</f>
        <v>-0.04422809198118756</v>
      </c>
    </row>
    <row r="113" spans="1:9" ht="12.75">
      <c r="A113" t="s">
        <v>77</v>
      </c>
      <c r="B113">
        <f>B73*10000/B62</f>
        <v>0.044891186056540924</v>
      </c>
      <c r="C113">
        <f>C73*10000/C62</f>
        <v>0.020729039226995524</v>
      </c>
      <c r="D113">
        <f>D73*10000/D62</f>
        <v>0.025106403068996277</v>
      </c>
      <c r="E113">
        <f>E73*10000/E62</f>
        <v>0.037881644813238156</v>
      </c>
      <c r="F113">
        <f>F73*10000/F62</f>
        <v>0.034226662482232266</v>
      </c>
      <c r="G113">
        <f>AVERAGE(C113:E113)</f>
        <v>0.02790569570307665</v>
      </c>
      <c r="H113">
        <f>STDEV(C113:E113)</f>
        <v>0.00891235092653521</v>
      </c>
      <c r="I113">
        <f>(B113*B4+C113*C4+D113*D4+E113*E4+F113*F4)/SUM(B4:F4)</f>
        <v>0.031211318025909245</v>
      </c>
    </row>
    <row r="114" spans="1:11" ht="12.75">
      <c r="A114" t="s">
        <v>78</v>
      </c>
      <c r="B114">
        <f>B74*10000/B62</f>
        <v>-0.20826069355559595</v>
      </c>
      <c r="C114">
        <f>C74*10000/C62</f>
        <v>-0.18483229567274062</v>
      </c>
      <c r="D114">
        <f>D74*10000/D62</f>
        <v>-0.18689342544718848</v>
      </c>
      <c r="E114">
        <f>E74*10000/E62</f>
        <v>-0.18054042166715636</v>
      </c>
      <c r="F114">
        <f>F74*10000/F62</f>
        <v>-0.1604769017996105</v>
      </c>
      <c r="G114">
        <f>AVERAGE(C114:E114)</f>
        <v>-0.1840887142623618</v>
      </c>
      <c r="H114">
        <f>STDEV(C114:E114)</f>
        <v>0.0032411185172228087</v>
      </c>
      <c r="I114">
        <f>(B114*B4+C114*C4+D114*D4+E114*E4+F114*F4)/SUM(B4:F4)</f>
        <v>-0.18444095611477754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-0.0067174756532756156</v>
      </c>
      <c r="C115">
        <f>C75*10000/C62</f>
        <v>-0.009667095301485592</v>
      </c>
      <c r="D115">
        <f>D75*10000/D62</f>
        <v>-0.008489549029603798</v>
      </c>
      <c r="E115">
        <f>E75*10000/E62</f>
        <v>-0.01704475305672198</v>
      </c>
      <c r="F115">
        <f>F75*10000/F62</f>
        <v>-0.008920434855276672</v>
      </c>
      <c r="G115">
        <f>AVERAGE(C115:E115)</f>
        <v>-0.011733799129270459</v>
      </c>
      <c r="H115">
        <f>STDEV(C115:E115)</f>
        <v>0.004636952395727198</v>
      </c>
      <c r="I115">
        <f>(B115*B4+C115*C4+D115*D4+E115*E4+F115*F4)/SUM(B4:F4)</f>
        <v>-0.010632063421198795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10.453284215498757</v>
      </c>
      <c r="C122">
        <f>C82*10000/C62</f>
        <v>5.1347470251438025</v>
      </c>
      <c r="D122">
        <f>D82*10000/D62</f>
        <v>-14.389375860269023</v>
      </c>
      <c r="E122">
        <f>E82*10000/E62</f>
        <v>-12.174232509370052</v>
      </c>
      <c r="F122">
        <f>F82*10000/F62</f>
        <v>24.129949106641863</v>
      </c>
      <c r="G122">
        <f>AVERAGE(C122:E122)</f>
        <v>-7.1429537814984245</v>
      </c>
      <c r="H122">
        <f>STDEV(C122:E122)</f>
        <v>10.69033057670928</v>
      </c>
      <c r="I122">
        <f>(B122*B4+C122*C4+D122*D4+E122*E4+F122*F4)/SUM(B4:F4)</f>
        <v>-0.4221979789018881</v>
      </c>
    </row>
    <row r="123" spans="1:9" ht="12.75">
      <c r="A123" t="s">
        <v>82</v>
      </c>
      <c r="B123">
        <f>B83*10000/B62</f>
        <v>-4.517030227215682</v>
      </c>
      <c r="C123">
        <f>C83*10000/C62</f>
        <v>-2.2815850269611975</v>
      </c>
      <c r="D123">
        <f>D83*10000/D62</f>
        <v>-1.707682554870066</v>
      </c>
      <c r="E123">
        <f>E83*10000/E62</f>
        <v>-3.0777137732856907</v>
      </c>
      <c r="F123">
        <f>F83*10000/F62</f>
        <v>2.02015233600677</v>
      </c>
      <c r="G123">
        <f>AVERAGE(C123:E123)</f>
        <v>-2.3556604517056514</v>
      </c>
      <c r="H123">
        <f>STDEV(C123:E123)</f>
        <v>0.6880129077798268</v>
      </c>
      <c r="I123">
        <f>(B123*B4+C123*C4+D123*D4+E123*E4+F123*F4)/SUM(B4:F4)</f>
        <v>-2.085120437530385</v>
      </c>
    </row>
    <row r="124" spans="1:9" ht="12.75">
      <c r="A124" t="s">
        <v>83</v>
      </c>
      <c r="B124">
        <f>B84*10000/B62</f>
        <v>1.4300476752603437</v>
      </c>
      <c r="C124">
        <f>C84*10000/C62</f>
        <v>-1.4373180284641558</v>
      </c>
      <c r="D124">
        <f>D84*10000/D62</f>
        <v>-1.1978167235246622</v>
      </c>
      <c r="E124">
        <f>E84*10000/E62</f>
        <v>-1.7866466748395378</v>
      </c>
      <c r="F124">
        <f>F84*10000/F62</f>
        <v>-0.19022490336169834</v>
      </c>
      <c r="G124">
        <f>AVERAGE(C124:E124)</f>
        <v>-1.4739271422761184</v>
      </c>
      <c r="H124">
        <f>STDEV(C124:E124)</f>
        <v>0.2961171192314685</v>
      </c>
      <c r="I124">
        <f>(B124*B4+C124*C4+D124*D4+E124*E4+F124*F4)/SUM(B4:F4)</f>
        <v>-0.8818974114724729</v>
      </c>
    </row>
    <row r="125" spans="1:9" ht="12.75">
      <c r="A125" t="s">
        <v>84</v>
      </c>
      <c r="B125">
        <f>B85*10000/B62</f>
        <v>-0.9750078152159897</v>
      </c>
      <c r="C125">
        <f>C85*10000/C62</f>
        <v>-0.21425887414146516</v>
      </c>
      <c r="D125">
        <f>D85*10000/D62</f>
        <v>0.33072230871959624</v>
      </c>
      <c r="E125">
        <f>E85*10000/E62</f>
        <v>-1.059085291395212</v>
      </c>
      <c r="F125">
        <f>F85*10000/F62</f>
        <v>-1.7954897233233793</v>
      </c>
      <c r="G125">
        <f>AVERAGE(C125:E125)</f>
        <v>-0.31420728560569366</v>
      </c>
      <c r="H125">
        <f>STDEV(C125:E125)</f>
        <v>0.7002739143006026</v>
      </c>
      <c r="I125">
        <f>(B125*B4+C125*C4+D125*D4+E125*E4+F125*F4)/SUM(B4:F4)</f>
        <v>-0.6076315618849081</v>
      </c>
    </row>
    <row r="126" spans="1:9" ht="12.75">
      <c r="A126" t="s">
        <v>85</v>
      </c>
      <c r="B126">
        <f>B86*10000/B62</f>
        <v>0.8671189304183449</v>
      </c>
      <c r="C126">
        <f>C86*10000/C62</f>
        <v>0.10983186462685317</v>
      </c>
      <c r="D126">
        <f>D86*10000/D62</f>
        <v>0.07747233123611491</v>
      </c>
      <c r="E126">
        <f>E86*10000/E62</f>
        <v>-0.17669200983907804</v>
      </c>
      <c r="F126">
        <f>F86*10000/F62</f>
        <v>2.0779919794792323</v>
      </c>
      <c r="G126">
        <f>AVERAGE(C126:E126)</f>
        <v>0.003537395341296684</v>
      </c>
      <c r="H126">
        <f>STDEV(C126:E126)</f>
        <v>0.15691960909672933</v>
      </c>
      <c r="I126">
        <f>(B126*B4+C126*C4+D126*D4+E126*E4+F126*F4)/SUM(B4:F4)</f>
        <v>0.4054078130758281</v>
      </c>
    </row>
    <row r="127" spans="1:9" ht="12.75">
      <c r="A127" t="s">
        <v>86</v>
      </c>
      <c r="B127">
        <f>B87*10000/B62</f>
        <v>-0.3499443474876078</v>
      </c>
      <c r="C127">
        <f>C87*10000/C62</f>
        <v>0.0006701955086598908</v>
      </c>
      <c r="D127">
        <f>D87*10000/D62</f>
        <v>-0.054312917393804776</v>
      </c>
      <c r="E127">
        <f>E87*10000/E62</f>
        <v>0.26785418427127655</v>
      </c>
      <c r="F127">
        <f>F87*10000/F62</f>
        <v>0.30944607405825414</v>
      </c>
      <c r="G127">
        <f>AVERAGE(C127:E127)</f>
        <v>0.07140382079537723</v>
      </c>
      <c r="H127">
        <f>STDEV(C127:E127)</f>
        <v>0.1723378793488855</v>
      </c>
      <c r="I127">
        <f>(B127*B4+C127*C4+D127*D4+E127*E4+F127*F4)/SUM(B4:F4)</f>
        <v>0.04212391391648173</v>
      </c>
    </row>
    <row r="128" spans="1:9" ht="12.75">
      <c r="A128" t="s">
        <v>87</v>
      </c>
      <c r="B128">
        <f>B88*10000/B62</f>
        <v>0.1558222356112313</v>
      </c>
      <c r="C128">
        <f>C88*10000/C62</f>
        <v>-0.24418141009959937</v>
      </c>
      <c r="D128">
        <f>D88*10000/D62</f>
        <v>-0.4444750883017444</v>
      </c>
      <c r="E128">
        <f>E88*10000/E62</f>
        <v>-0.43801314386712853</v>
      </c>
      <c r="F128">
        <f>F88*10000/F62</f>
        <v>-0.21290437395349612</v>
      </c>
      <c r="G128">
        <f>AVERAGE(C128:E128)</f>
        <v>-0.3755565474228241</v>
      </c>
      <c r="H128">
        <f>STDEV(C128:E128)</f>
        <v>0.1138200738511934</v>
      </c>
      <c r="I128">
        <f>(B128*B4+C128*C4+D128*D4+E128*E4+F128*F4)/SUM(B4:F4)</f>
        <v>-0.27687143583811946</v>
      </c>
    </row>
    <row r="129" spans="1:9" ht="12.75">
      <c r="A129" t="s">
        <v>88</v>
      </c>
      <c r="B129">
        <f>B89*10000/B62</f>
        <v>-0.015154152166289635</v>
      </c>
      <c r="C129">
        <f>C89*10000/C62</f>
        <v>0.06829855186225882</v>
      </c>
      <c r="D129">
        <f>D89*10000/D62</f>
        <v>0.11798955075609986</v>
      </c>
      <c r="E129">
        <f>E89*10000/E62</f>
        <v>-0.008095596285597468</v>
      </c>
      <c r="F129">
        <f>F89*10000/F62</f>
        <v>-0.18717587006720865</v>
      </c>
      <c r="G129">
        <f>AVERAGE(C129:E129)</f>
        <v>0.0593975021109204</v>
      </c>
      <c r="H129">
        <f>STDEV(C129:E129)</f>
        <v>0.06351210586288616</v>
      </c>
      <c r="I129">
        <f>(B129*B4+C129*C4+D129*D4+E129*E4+F129*F4)/SUM(B4:F4)</f>
        <v>0.01569443680288476</v>
      </c>
    </row>
    <row r="130" spans="1:9" ht="12.75">
      <c r="A130" t="s">
        <v>89</v>
      </c>
      <c r="B130">
        <f>B90*10000/B62</f>
        <v>0.11642485679237481</v>
      </c>
      <c r="C130">
        <f>C90*10000/C62</f>
        <v>0.06797494699943696</v>
      </c>
      <c r="D130">
        <f>D90*10000/D62</f>
        <v>-0.009824002980210838</v>
      </c>
      <c r="E130">
        <f>E90*10000/E62</f>
        <v>-0.031063132327372598</v>
      </c>
      <c r="F130">
        <f>F90*10000/F62</f>
        <v>0.24490270232351322</v>
      </c>
      <c r="G130">
        <f>AVERAGE(C130:E130)</f>
        <v>0.009029270563951173</v>
      </c>
      <c r="H130">
        <f>STDEV(C130:E130)</f>
        <v>0.052141343784794285</v>
      </c>
      <c r="I130">
        <f>(B130*B4+C130*C4+D130*D4+E130*E4+F130*F4)/SUM(B4:F4)</f>
        <v>0.05605275484968533</v>
      </c>
    </row>
    <row r="131" spans="1:9" ht="12.75">
      <c r="A131" t="s">
        <v>90</v>
      </c>
      <c r="B131">
        <f>B91*10000/B62</f>
        <v>-0.033949933968822024</v>
      </c>
      <c r="C131">
        <f>C91*10000/C62</f>
        <v>-0.002056077961211608</v>
      </c>
      <c r="D131">
        <f>D91*10000/D62</f>
        <v>0.016762191609589513</v>
      </c>
      <c r="E131">
        <f>E91*10000/E62</f>
        <v>-7.490874191411899E-05</v>
      </c>
      <c r="F131">
        <f>F91*10000/F62</f>
        <v>-0.01595016088844164</v>
      </c>
      <c r="G131">
        <f>AVERAGE(C131:E131)</f>
        <v>0.004877068302154596</v>
      </c>
      <c r="H131">
        <f>STDEV(C131:E131)</f>
        <v>0.01034037595513686</v>
      </c>
      <c r="I131">
        <f>(B131*B4+C131*C4+D131*D4+E131*E4+F131*F4)/SUM(B4:F4)</f>
        <v>-0.0035274993156185117</v>
      </c>
    </row>
    <row r="132" spans="1:9" ht="12.75">
      <c r="A132" t="s">
        <v>91</v>
      </c>
      <c r="B132">
        <f>B92*10000/B62</f>
        <v>0.034875050798444635</v>
      </c>
      <c r="C132">
        <f>C92*10000/C62</f>
        <v>-0.010709130742911544</v>
      </c>
      <c r="D132">
        <f>D92*10000/D62</f>
        <v>-0.026069990559463792</v>
      </c>
      <c r="E132">
        <f>E92*10000/E62</f>
        <v>-0.029650640259868348</v>
      </c>
      <c r="F132">
        <f>F92*10000/F62</f>
        <v>0.020616669384541805</v>
      </c>
      <c r="G132">
        <f>AVERAGE(C132:E132)</f>
        <v>-0.022143253854081228</v>
      </c>
      <c r="H132">
        <f>STDEV(C132:E132)</f>
        <v>0.010062784980326782</v>
      </c>
      <c r="I132">
        <f>(B132*B4+C132*C4+D132*D4+E132*E4+F132*F4)/SUM(B4:F4)</f>
        <v>-0.008177762548155922</v>
      </c>
    </row>
    <row r="133" spans="1:9" ht="12.75">
      <c r="A133" t="s">
        <v>92</v>
      </c>
      <c r="B133">
        <f>B93*10000/B62</f>
        <v>0.1047411143227602</v>
      </c>
      <c r="C133">
        <f>C93*10000/C62</f>
        <v>0.10569111640857506</v>
      </c>
      <c r="D133">
        <f>D93*10000/D62</f>
        <v>0.11081818523786556</v>
      </c>
      <c r="E133">
        <f>E93*10000/E62</f>
        <v>0.10534874646710572</v>
      </c>
      <c r="F133">
        <f>F93*10000/F62</f>
        <v>0.07738276376858713</v>
      </c>
      <c r="G133">
        <f>AVERAGE(C133:E133)</f>
        <v>0.10728601603784878</v>
      </c>
      <c r="H133">
        <f>STDEV(C133:E133)</f>
        <v>0.003063734443022928</v>
      </c>
      <c r="I133">
        <f>(B133*B4+C133*C4+D133*D4+E133*E4+F133*F4)/SUM(B4:F4)</f>
        <v>0.1029278275583661</v>
      </c>
    </row>
    <row r="134" spans="1:9" ht="12.75">
      <c r="A134" t="s">
        <v>93</v>
      </c>
      <c r="B134">
        <f>B94*10000/B62</f>
        <v>0.010038536078211686</v>
      </c>
      <c r="C134">
        <f>C94*10000/C62</f>
        <v>0.01111765177595184</v>
      </c>
      <c r="D134">
        <f>D94*10000/D62</f>
        <v>0.00040284101157959625</v>
      </c>
      <c r="E134">
        <f>E94*10000/E62</f>
        <v>0.01079149244508422</v>
      </c>
      <c r="F134">
        <f>F94*10000/F62</f>
        <v>-0.025681724204760146</v>
      </c>
      <c r="G134">
        <f>AVERAGE(C134:E134)</f>
        <v>0.007437328410871885</v>
      </c>
      <c r="H134">
        <f>STDEV(C134:E134)</f>
        <v>0.006094227162272464</v>
      </c>
      <c r="I134">
        <f>(B134*B4+C134*C4+D134*D4+E134*E4+F134*F4)/SUM(B4:F4)</f>
        <v>0.0033958035142727387</v>
      </c>
    </row>
    <row r="135" spans="1:9" ht="12.75">
      <c r="A135" t="s">
        <v>94</v>
      </c>
      <c r="B135">
        <f>B95*10000/B62</f>
        <v>-0.004000811374611869</v>
      </c>
      <c r="C135">
        <f>C95*10000/C62</f>
        <v>0.00025696730041208375</v>
      </c>
      <c r="D135">
        <f>D95*10000/D62</f>
        <v>0.004252459040173588</v>
      </c>
      <c r="E135">
        <f>E95*10000/E62</f>
        <v>-0.004873424718814949</v>
      </c>
      <c r="F135">
        <f>F95*10000/F62</f>
        <v>-0.004715847203186058</v>
      </c>
      <c r="G135">
        <f>AVERAGE(C135:E135)</f>
        <v>-0.00012133279274309256</v>
      </c>
      <c r="H135">
        <f>STDEV(C135:E135)</f>
        <v>0.004574688165985043</v>
      </c>
      <c r="I135">
        <f>(B135*B4+C135*C4+D135*D4+E135*E4+F135*F4)/SUM(B4:F4)</f>
        <v>-0.0012967638723654308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2004-12-21T13:01:33Z</cp:lastPrinted>
  <dcterms:created xsi:type="dcterms:W3CDTF">2004-12-21T13:01:33Z</dcterms:created>
  <dcterms:modified xsi:type="dcterms:W3CDTF">2005-01-03T08:51:24Z</dcterms:modified>
  <cp:category/>
  <cp:version/>
  <cp:contentType/>
  <cp:contentStatus/>
</cp:coreProperties>
</file>