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<sst xmlns="http://schemas.openxmlformats.org/spreadsheetml/2006/main" count="204" uniqueCount="98">
  <si>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22/12/2004       08:34:54</t>
  </si>
  <si>
    <t>SIEGMUND</t>
  </si>
  <si>
    <t>HCMQAP445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</si>
  <si>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</si>
  <si>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</si>
  <si>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</si>
  <si>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</si>
  <si>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</si>
  <si>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</si>
  <si>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</si>
  <si>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</si>
  <si>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</si>
  <si>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</si>
  <si>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</si>
  <si>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</si>
  <si>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</si>
  <si>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b3*!</t>
  </si>
  <si>
    <t>b4</t>
  </si>
  <si>
    <t>b5*!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</si>
  <si>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</si>
  <si>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</si>
  <si>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</si>
  <si>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</si>
  <si>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</si>
  <si>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</si>
  <si>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</si>
  <si>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</si>
  <si>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</si>
  <si>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</si>
  <si>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</si>
  <si>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</si>
  <si>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</si>
  <si>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</si>
  <si>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</si>
  <si>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</si>
  <si>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</si>
  <si>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</si>
  <si>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</si>
  <si>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</si>
  <si>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</si>
  <si>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</si>
  <si>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</si>
  <si>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</si>
  <si>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</si>
  <si>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</si>
  <si>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</si>
  <si>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</si>
  <si>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</si>
  <si>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</si>
  <si>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</si>
  <si>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</si>
  <si>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</si>
  <si>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78mn</t>
  </si>
  <si>
    <t>Dx moy(m)</t>
  </si>
  <si>
    <t>Dy moy(m)</t>
  </si>
  <si>
    <t>Dx moy (mm)</t>
  </si>
  <si>
    <t>Dy moy (mm)</t>
  </si>
  <si>
    <t>* = Integral error  ! = Central error           Conclusion : CONTACT CEA           Duration : 78mn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</si>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</sst>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b3*!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b5*!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6131631"/>
        <c:axId val="12531496"/>
      </c:lineChart>
      <c:catAx>
        <c:axId val="461316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531496"/>
        <c:crosses val="autoZero"/>
        <c:auto val="1"/>
        <c:lblOffset val="100"/>
        <c:noMultiLvlLbl val="0"/>
      </c:catAx>
      <c:valAx>
        <c:axId val="12531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13163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-0.002242</v>
      </c>
      <c r="C4" s="12">
        <v>-0.00375</v>
      </c>
      <c r="D4" s="12">
        <v>-0.00375</v>
      </c>
      <c r="E4" s="12">
        <v>-0.003753</v>
      </c>
      <c r="F4" s="24">
        <v>-0.002099</v>
      </c>
      <c r="G4" s="34">
        <v>-0.011693</v>
      </c>
    </row>
    <row r="5" spans="1:7" ht="12.75" thickBot="1">
      <c r="A5" s="44" t="s">
        <v>13</v>
      </c>
      <c r="B5" s="45">
        <v>1.171192</v>
      </c>
      <c r="C5" s="46">
        <v>0.799461</v>
      </c>
      <c r="D5" s="46">
        <v>0.045995</v>
      </c>
      <c r="E5" s="46">
        <v>-1.131304</v>
      </c>
      <c r="F5" s="47">
        <v>-0.572104</v>
      </c>
      <c r="G5" s="48">
        <v>9.163637</v>
      </c>
    </row>
    <row r="6" spans="1:7" ht="12.75" thickTop="1">
      <c r="A6" s="6" t="s">
        <v>14</v>
      </c>
      <c r="B6" s="39">
        <v>-92.43808</v>
      </c>
      <c r="C6" s="40">
        <v>16.61043</v>
      </c>
      <c r="D6" s="40">
        <v>54.83587</v>
      </c>
      <c r="E6" s="40">
        <v>51.61946</v>
      </c>
      <c r="F6" s="41">
        <v>-121.2202</v>
      </c>
      <c r="G6" s="42">
        <v>-0.004059709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50">
        <v>8.532903</v>
      </c>
      <c r="C8" s="51">
        <v>4.824349</v>
      </c>
      <c r="D8" s="51">
        <v>4.669691</v>
      </c>
      <c r="E8" s="51">
        <v>7.511019</v>
      </c>
      <c r="F8" s="52">
        <v>1.94743</v>
      </c>
      <c r="G8" s="49">
        <v>5.579618</v>
      </c>
    </row>
    <row r="9" spans="1:7" ht="12">
      <c r="A9" s="20" t="s">
        <v>17</v>
      </c>
      <c r="B9" s="29">
        <v>0.4334871</v>
      </c>
      <c r="C9" s="13">
        <v>0.08675811</v>
      </c>
      <c r="D9" s="13">
        <v>0.9559527</v>
      </c>
      <c r="E9" s="13">
        <v>0.884395</v>
      </c>
      <c r="F9" s="25">
        <v>-1.389943</v>
      </c>
      <c r="G9" s="35">
        <v>0.3382265</v>
      </c>
    </row>
    <row r="10" spans="1:7" ht="12">
      <c r="A10" s="20" t="s">
        <v>18</v>
      </c>
      <c r="B10" s="50">
        <v>-2.291183</v>
      </c>
      <c r="C10" s="51">
        <v>-2.138724</v>
      </c>
      <c r="D10" s="51">
        <v>-0.975761</v>
      </c>
      <c r="E10" s="51">
        <v>-2.032111</v>
      </c>
      <c r="F10" s="52">
        <v>-2.366587</v>
      </c>
      <c r="G10" s="49">
        <v>-1.886105</v>
      </c>
    </row>
    <row r="11" spans="1:7" ht="12">
      <c r="A11" s="21" t="s">
        <v>19</v>
      </c>
      <c r="B11" s="31">
        <v>3.619237</v>
      </c>
      <c r="C11" s="15">
        <v>2.280413</v>
      </c>
      <c r="D11" s="15">
        <v>2.838291</v>
      </c>
      <c r="E11" s="15">
        <v>0.7857053</v>
      </c>
      <c r="F11" s="27">
        <v>14.0377</v>
      </c>
      <c r="G11" s="37">
        <v>3.829898</v>
      </c>
    </row>
    <row r="12" spans="1:7" ht="12">
      <c r="A12" s="20" t="s">
        <v>20</v>
      </c>
      <c r="B12" s="29">
        <v>0.4868542</v>
      </c>
      <c r="C12" s="13">
        <v>-0.04353953</v>
      </c>
      <c r="D12" s="13">
        <v>-0.08107237</v>
      </c>
      <c r="E12" s="13">
        <v>-0.491511</v>
      </c>
      <c r="F12" s="25">
        <v>0.1917709</v>
      </c>
      <c r="G12" s="35">
        <v>-0.05240917</v>
      </c>
    </row>
    <row r="13" spans="1:7" ht="12">
      <c r="A13" s="20" t="s">
        <v>21</v>
      </c>
      <c r="B13" s="29">
        <v>0.05590431</v>
      </c>
      <c r="C13" s="13">
        <v>0.1366809</v>
      </c>
      <c r="D13" s="13">
        <v>0.1925452</v>
      </c>
      <c r="E13" s="13">
        <v>0.09798336</v>
      </c>
      <c r="F13" s="25">
        <v>-0.1212414</v>
      </c>
      <c r="G13" s="35">
        <v>0.09436855</v>
      </c>
    </row>
    <row r="14" spans="1:7" ht="12">
      <c r="A14" s="20" t="s">
        <v>22</v>
      </c>
      <c r="B14" s="29">
        <v>-0.3289698</v>
      </c>
      <c r="C14" s="13">
        <v>-0.1132337</v>
      </c>
      <c r="D14" s="13">
        <v>-0.0381772</v>
      </c>
      <c r="E14" s="13">
        <v>-0.01829171</v>
      </c>
      <c r="F14" s="25">
        <v>-0.07200018</v>
      </c>
      <c r="G14" s="35">
        <v>-0.09781748</v>
      </c>
    </row>
    <row r="15" spans="1:7" ht="12">
      <c r="A15" s="21" t="s">
        <v>23</v>
      </c>
      <c r="B15" s="31">
        <v>-0.3863765</v>
      </c>
      <c r="C15" s="15">
        <v>-0.06433417</v>
      </c>
      <c r="D15" s="15">
        <v>-0.008573134</v>
      </c>
      <c r="E15" s="15">
        <v>-0.06012214</v>
      </c>
      <c r="F15" s="27">
        <v>-0.3640759</v>
      </c>
      <c r="G15" s="37">
        <v>-0.1365825</v>
      </c>
    </row>
    <row r="16" spans="1:7" ht="12">
      <c r="A16" s="20" t="s">
        <v>24</v>
      </c>
      <c r="B16" s="29">
        <v>0.005277862</v>
      </c>
      <c r="C16" s="13">
        <v>-0.02090502</v>
      </c>
      <c r="D16" s="13">
        <v>-0.03791833</v>
      </c>
      <c r="E16" s="13">
        <v>-0.06970636</v>
      </c>
      <c r="F16" s="25">
        <v>-0.04314415</v>
      </c>
      <c r="G16" s="35">
        <v>-0.03596887</v>
      </c>
    </row>
    <row r="17" spans="1:7" ht="12">
      <c r="A17" s="20" t="s">
        <v>25</v>
      </c>
      <c r="B17" s="29">
        <v>-0.04202473</v>
      </c>
      <c r="C17" s="13">
        <v>-0.02899441</v>
      </c>
      <c r="D17" s="13">
        <v>-0.04139399</v>
      </c>
      <c r="E17" s="13">
        <v>-0.05499976</v>
      </c>
      <c r="F17" s="25">
        <v>-0.04472886</v>
      </c>
      <c r="G17" s="35">
        <v>-0.04222876</v>
      </c>
    </row>
    <row r="18" spans="1:7" ht="12">
      <c r="A18" s="20" t="s">
        <v>26</v>
      </c>
      <c r="B18" s="29">
        <v>0.04261581</v>
      </c>
      <c r="C18" s="13">
        <v>0.03398947</v>
      </c>
      <c r="D18" s="13">
        <v>0.0204636</v>
      </c>
      <c r="E18" s="13">
        <v>0.02244878</v>
      </c>
      <c r="F18" s="25">
        <v>0.009604659</v>
      </c>
      <c r="G18" s="35">
        <v>0.0259481</v>
      </c>
    </row>
    <row r="19" spans="1:7" ht="12">
      <c r="A19" s="21" t="s">
        <v>27</v>
      </c>
      <c r="B19" s="31">
        <v>-0.2105554</v>
      </c>
      <c r="C19" s="15">
        <v>-0.1839048</v>
      </c>
      <c r="D19" s="15">
        <v>-0.2011586</v>
      </c>
      <c r="E19" s="15">
        <v>-0.1663331</v>
      </c>
      <c r="F19" s="27">
        <v>-0.1472638</v>
      </c>
      <c r="G19" s="37">
        <v>-0.1827315</v>
      </c>
    </row>
    <row r="20" spans="1:7" ht="12.75" thickBot="1">
      <c r="A20" s="44" t="s">
        <v>28</v>
      </c>
      <c r="B20" s="45">
        <v>-0.005181683</v>
      </c>
      <c r="C20" s="46">
        <v>-0.002853773</v>
      </c>
      <c r="D20" s="46">
        <v>-0.009285366</v>
      </c>
      <c r="E20" s="46">
        <v>0.0006444594</v>
      </c>
      <c r="F20" s="47">
        <v>-0.009633073</v>
      </c>
      <c r="G20" s="48">
        <v>-0.004807038</v>
      </c>
    </row>
    <row r="21" spans="1:7" ht="12.75" thickTop="1">
      <c r="A21" s="6" t="s">
        <v>29</v>
      </c>
      <c r="B21" s="39">
        <v>45.45635</v>
      </c>
      <c r="C21" s="40">
        <v>109.706</v>
      </c>
      <c r="D21" s="40">
        <v>-13.66093</v>
      </c>
      <c r="E21" s="40">
        <v>-62.97196</v>
      </c>
      <c r="F21" s="41">
        <v>-107.3501</v>
      </c>
      <c r="G21" s="43">
        <v>0.0310305</v>
      </c>
    </row>
    <row r="22" spans="1:7" ht="12">
      <c r="A22" s="20" t="s">
        <v>30</v>
      </c>
      <c r="B22" s="29">
        <v>23.42389</v>
      </c>
      <c r="C22" s="13">
        <v>15.98924</v>
      </c>
      <c r="D22" s="13">
        <v>0.9199063</v>
      </c>
      <c r="E22" s="13">
        <v>-22.62612</v>
      </c>
      <c r="F22" s="25">
        <v>-11.44208</v>
      </c>
      <c r="G22" s="36">
        <v>0</v>
      </c>
    </row>
    <row r="23" spans="1:7" ht="12">
      <c r="A23" s="20" t="s">
        <v>31</v>
      </c>
      <c r="B23" s="29">
        <v>-0.3544982</v>
      </c>
      <c r="C23" s="13">
        <v>-3.798758</v>
      </c>
      <c r="D23" s="13">
        <v>-2.165817</v>
      </c>
      <c r="E23" s="13">
        <v>-4.460578</v>
      </c>
      <c r="F23" s="25">
        <v>4.323726</v>
      </c>
      <c r="G23" s="35">
        <v>-1.977248</v>
      </c>
    </row>
    <row r="24" spans="1:7" ht="12">
      <c r="A24" s="20" t="s">
        <v>32</v>
      </c>
      <c r="B24" s="50">
        <v>-4.990513</v>
      </c>
      <c r="C24" s="51">
        <v>-8.068551</v>
      </c>
      <c r="D24" s="51">
        <v>-7.694669</v>
      </c>
      <c r="E24" s="51">
        <v>-5.742738</v>
      </c>
      <c r="F24" s="52">
        <v>-5.097649</v>
      </c>
      <c r="G24" s="49">
        <v>-6.576487</v>
      </c>
    </row>
    <row r="25" spans="1:7" ht="12">
      <c r="A25" s="20" t="s">
        <v>33</v>
      </c>
      <c r="B25" s="29">
        <v>0.01670884</v>
      </c>
      <c r="C25" s="13">
        <v>-0.8411399</v>
      </c>
      <c r="D25" s="13">
        <v>-0.5551678</v>
      </c>
      <c r="E25" s="13">
        <v>-0.6671012</v>
      </c>
      <c r="F25" s="25">
        <v>-2.322245</v>
      </c>
      <c r="G25" s="35">
        <v>-0.8062856</v>
      </c>
    </row>
    <row r="26" spans="1:7" ht="12">
      <c r="A26" s="21" t="s">
        <v>34</v>
      </c>
      <c r="B26" s="31">
        <v>-0.1816981</v>
      </c>
      <c r="C26" s="15">
        <v>0.9354386</v>
      </c>
      <c r="D26" s="15">
        <v>0.1270219</v>
      </c>
      <c r="E26" s="15">
        <v>-0.1737952</v>
      </c>
      <c r="F26" s="27">
        <v>1.232035</v>
      </c>
      <c r="G26" s="37">
        <v>0.3528743</v>
      </c>
    </row>
    <row r="27" spans="1:7" ht="12">
      <c r="A27" s="20" t="s">
        <v>35</v>
      </c>
      <c r="B27" s="29">
        <v>0.2022042</v>
      </c>
      <c r="C27" s="13">
        <v>0.1352072</v>
      </c>
      <c r="D27" s="13">
        <v>0.1348982</v>
      </c>
      <c r="E27" s="13">
        <v>0.116453</v>
      </c>
      <c r="F27" s="25">
        <v>0.4652833</v>
      </c>
      <c r="G27" s="35">
        <v>0.1846885</v>
      </c>
    </row>
    <row r="28" spans="1:7" ht="12">
      <c r="A28" s="20" t="s">
        <v>36</v>
      </c>
      <c r="B28" s="29">
        <v>-0.5560358</v>
      </c>
      <c r="C28" s="13">
        <v>-0.2690561</v>
      </c>
      <c r="D28" s="13">
        <v>-0.7788821</v>
      </c>
      <c r="E28" s="13">
        <v>-0.7065683</v>
      </c>
      <c r="F28" s="25">
        <v>-0.4869594</v>
      </c>
      <c r="G28" s="35">
        <v>-0.5675502</v>
      </c>
    </row>
    <row r="29" spans="1:7" ht="12">
      <c r="A29" s="20" t="s">
        <v>37</v>
      </c>
      <c r="B29" s="29">
        <v>-0.1428047</v>
      </c>
      <c r="C29" s="13">
        <v>-0.02467974</v>
      </c>
      <c r="D29" s="13">
        <v>-0.1306189</v>
      </c>
      <c r="E29" s="13">
        <v>0.02710786</v>
      </c>
      <c r="F29" s="25">
        <v>-0.00558437</v>
      </c>
      <c r="G29" s="35">
        <v>-0.05208519</v>
      </c>
    </row>
    <row r="30" spans="1:7" ht="12">
      <c r="A30" s="21" t="s">
        <v>38</v>
      </c>
      <c r="B30" s="31">
        <v>-0.02932037</v>
      </c>
      <c r="C30" s="15">
        <v>-0.01933246</v>
      </c>
      <c r="D30" s="15">
        <v>-0.1737238</v>
      </c>
      <c r="E30" s="15">
        <v>-0.228085</v>
      </c>
      <c r="F30" s="27">
        <v>0.1141275</v>
      </c>
      <c r="G30" s="37">
        <v>-0.09013777</v>
      </c>
    </row>
    <row r="31" spans="1:7" ht="12">
      <c r="A31" s="20" t="s">
        <v>39</v>
      </c>
      <c r="B31" s="29">
        <v>-7.785192E-05</v>
      </c>
      <c r="C31" s="13">
        <v>-0.002973333</v>
      </c>
      <c r="D31" s="13">
        <v>-0.02960786</v>
      </c>
      <c r="E31" s="13">
        <v>0.02409983</v>
      </c>
      <c r="F31" s="25">
        <v>0.02473019</v>
      </c>
      <c r="G31" s="35">
        <v>0.001291701</v>
      </c>
    </row>
    <row r="32" spans="1:7" ht="12">
      <c r="A32" s="20" t="s">
        <v>40</v>
      </c>
      <c r="B32" s="29">
        <v>-0.01145583</v>
      </c>
      <c r="C32" s="13">
        <v>0.04513928</v>
      </c>
      <c r="D32" s="13">
        <v>-0.02199672</v>
      </c>
      <c r="E32" s="13">
        <v>-0.04971156</v>
      </c>
      <c r="F32" s="25">
        <v>-0.01972624</v>
      </c>
      <c r="G32" s="35">
        <v>-0.01068802</v>
      </c>
    </row>
    <row r="33" spans="1:7" ht="12">
      <c r="A33" s="20" t="s">
        <v>41</v>
      </c>
      <c r="B33" s="29">
        <v>0.1048144</v>
      </c>
      <c r="C33" s="13">
        <v>0.08465384</v>
      </c>
      <c r="D33" s="13">
        <v>0.1125593</v>
      </c>
      <c r="E33" s="13">
        <v>0.1073406</v>
      </c>
      <c r="F33" s="25">
        <v>0.1124334</v>
      </c>
      <c r="G33" s="35">
        <v>0.1034541</v>
      </c>
    </row>
    <row r="34" spans="1:7" ht="12">
      <c r="A34" s="21" t="s">
        <v>42</v>
      </c>
      <c r="B34" s="31">
        <v>-0.01959812</v>
      </c>
      <c r="C34" s="15">
        <v>-0.002504653</v>
      </c>
      <c r="D34" s="15">
        <v>-0.01683082</v>
      </c>
      <c r="E34" s="15">
        <v>-0.03420727</v>
      </c>
      <c r="F34" s="27">
        <v>-0.03707303</v>
      </c>
      <c r="G34" s="37">
        <v>-0.02063226</v>
      </c>
    </row>
    <row r="35" spans="1:7" ht="12.75" thickBot="1">
      <c r="A35" s="22" t="s">
        <v>43</v>
      </c>
      <c r="B35" s="32">
        <v>0.002102336</v>
      </c>
      <c r="C35" s="16">
        <v>-0.007192766</v>
      </c>
      <c r="D35" s="16">
        <v>-0.008331343</v>
      </c>
      <c r="E35" s="16">
        <v>-0.004171219</v>
      </c>
      <c r="F35" s="28">
        <v>0.001514267</v>
      </c>
      <c r="G35" s="38">
        <v>-0.004229298</v>
      </c>
    </row>
    <row r="36" spans="1:7" ht="12">
      <c r="A36" s="4" t="s">
        <v>44</v>
      </c>
      <c r="B36" s="3">
        <v>20.42542</v>
      </c>
      <c r="C36" s="3">
        <v>20.41626</v>
      </c>
      <c r="D36" s="3">
        <v>20.42236</v>
      </c>
      <c r="E36" s="3">
        <v>20.41321</v>
      </c>
      <c r="F36" s="3">
        <v>20.41626</v>
      </c>
      <c r="G36" s="3"/>
    </row>
    <row r="37" spans="1:6" ht="12">
      <c r="A37" s="4" t="s">
        <v>45</v>
      </c>
      <c r="B37" s="2">
        <v>0.2019246</v>
      </c>
      <c r="C37" s="2">
        <v>0.155131</v>
      </c>
      <c r="D37" s="2">
        <v>0.1358032</v>
      </c>
      <c r="E37" s="2">
        <v>0.1134237</v>
      </c>
      <c r="F37" s="2">
        <v>0.1052856</v>
      </c>
    </row>
    <row r="38" spans="1:7" ht="12">
      <c r="A38" s="4" t="s">
        <v>53</v>
      </c>
      <c r="B38" s="2">
        <v>0.0001569629</v>
      </c>
      <c r="C38" s="2">
        <v>-2.853586E-05</v>
      </c>
      <c r="D38" s="2">
        <v>-9.321885E-05</v>
      </c>
      <c r="E38" s="2">
        <v>-8.799485E-05</v>
      </c>
      <c r="F38" s="2">
        <v>0.0002058653</v>
      </c>
      <c r="G38" s="2">
        <v>0.0003394506</v>
      </c>
    </row>
    <row r="39" spans="1:7" ht="12.75" thickBot="1">
      <c r="A39" s="4" t="s">
        <v>54</v>
      </c>
      <c r="B39" s="2">
        <v>-7.764347E-05</v>
      </c>
      <c r="C39" s="2">
        <v>-0.0001864546</v>
      </c>
      <c r="D39" s="2">
        <v>2.323216E-05</v>
      </c>
      <c r="E39" s="2">
        <v>0.0001068532</v>
      </c>
      <c r="F39" s="2">
        <v>0.0001827308</v>
      </c>
      <c r="G39" s="2">
        <v>0.001038162</v>
      </c>
    </row>
    <row r="40" spans="2:7" ht="12.75" thickBot="1">
      <c r="B40" s="7" t="s">
        <v>46</v>
      </c>
      <c r="C40" s="18">
        <v>-0.003751</v>
      </c>
      <c r="D40" s="17" t="s">
        <v>47</v>
      </c>
      <c r="E40" s="18">
        <v>3.117648</v>
      </c>
      <c r="F40" s="17" t="s">
        <v>48</v>
      </c>
      <c r="G40" s="8">
        <v>55.009985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0.002242</v>
      </c>
      <c r="C4">
        <v>0.00375</v>
      </c>
      <c r="D4">
        <v>0.00375</v>
      </c>
      <c r="E4">
        <v>0.003753</v>
      </c>
      <c r="F4">
        <v>0.002099</v>
      </c>
      <c r="G4">
        <v>0.011693</v>
      </c>
    </row>
    <row r="5" spans="1:7" ht="12.75">
      <c r="A5" t="s">
        <v>13</v>
      </c>
      <c r="B5">
        <v>1.171192</v>
      </c>
      <c r="C5">
        <v>0.799461</v>
      </c>
      <c r="D5">
        <v>0.045995</v>
      </c>
      <c r="E5">
        <v>-1.131304</v>
      </c>
      <c r="F5">
        <v>-0.572104</v>
      </c>
      <c r="G5">
        <v>9.163637</v>
      </c>
    </row>
    <row r="6" spans="1:7" ht="12.75">
      <c r="A6" t="s">
        <v>14</v>
      </c>
      <c r="B6" s="53">
        <v>-92.43808</v>
      </c>
      <c r="C6" s="53">
        <v>16.61043</v>
      </c>
      <c r="D6" s="53">
        <v>54.83587</v>
      </c>
      <c r="E6" s="53">
        <v>51.61946</v>
      </c>
      <c r="F6" s="53">
        <v>-121.2202</v>
      </c>
      <c r="G6" s="53">
        <v>-0.004059709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8.532903</v>
      </c>
      <c r="C8" s="53">
        <v>4.824349</v>
      </c>
      <c r="D8" s="53">
        <v>4.669691</v>
      </c>
      <c r="E8" s="53">
        <v>7.511019</v>
      </c>
      <c r="F8" s="53">
        <v>1.94743</v>
      </c>
      <c r="G8" s="53">
        <v>5.579618</v>
      </c>
    </row>
    <row r="9" spans="1:7" ht="12.75">
      <c r="A9" t="s">
        <v>17</v>
      </c>
      <c r="B9" s="53">
        <v>0.4334871</v>
      </c>
      <c r="C9" s="53">
        <v>0.08675811</v>
      </c>
      <c r="D9" s="53">
        <v>0.9559527</v>
      </c>
      <c r="E9" s="53">
        <v>0.884395</v>
      </c>
      <c r="F9" s="53">
        <v>-1.389943</v>
      </c>
      <c r="G9" s="53">
        <v>0.3382265</v>
      </c>
    </row>
    <row r="10" spans="1:7" ht="12.75">
      <c r="A10" t="s">
        <v>18</v>
      </c>
      <c r="B10" s="53">
        <v>-2.291183</v>
      </c>
      <c r="C10" s="53">
        <v>-2.138724</v>
      </c>
      <c r="D10" s="53">
        <v>-0.975761</v>
      </c>
      <c r="E10" s="53">
        <v>-2.032111</v>
      </c>
      <c r="F10" s="53">
        <v>-2.366587</v>
      </c>
      <c r="G10" s="53">
        <v>-1.886105</v>
      </c>
    </row>
    <row r="11" spans="1:7" ht="12.75">
      <c r="A11" t="s">
        <v>19</v>
      </c>
      <c r="B11" s="53">
        <v>3.619237</v>
      </c>
      <c r="C11" s="53">
        <v>2.280413</v>
      </c>
      <c r="D11" s="53">
        <v>2.838291</v>
      </c>
      <c r="E11" s="53">
        <v>0.7857053</v>
      </c>
      <c r="F11" s="53">
        <v>14.0377</v>
      </c>
      <c r="G11" s="53">
        <v>3.829898</v>
      </c>
    </row>
    <row r="12" spans="1:7" ht="12.75">
      <c r="A12" t="s">
        <v>20</v>
      </c>
      <c r="B12" s="53">
        <v>0.4868542</v>
      </c>
      <c r="C12" s="53">
        <v>-0.04353953</v>
      </c>
      <c r="D12" s="53">
        <v>-0.08107237</v>
      </c>
      <c r="E12" s="53">
        <v>-0.491511</v>
      </c>
      <c r="F12" s="53">
        <v>0.1917709</v>
      </c>
      <c r="G12" s="53">
        <v>-0.05240917</v>
      </c>
    </row>
    <row r="13" spans="1:7" ht="12.75">
      <c r="A13" t="s">
        <v>21</v>
      </c>
      <c r="B13" s="53">
        <v>0.05590431</v>
      </c>
      <c r="C13" s="53">
        <v>0.1366809</v>
      </c>
      <c r="D13" s="53">
        <v>0.1925452</v>
      </c>
      <c r="E13" s="53">
        <v>0.09798336</v>
      </c>
      <c r="F13" s="53">
        <v>-0.1212414</v>
      </c>
      <c r="G13" s="53">
        <v>0.09436855</v>
      </c>
    </row>
    <row r="14" spans="1:7" ht="12.75">
      <c r="A14" t="s">
        <v>22</v>
      </c>
      <c r="B14" s="53">
        <v>-0.3289698</v>
      </c>
      <c r="C14" s="53">
        <v>-0.1132337</v>
      </c>
      <c r="D14" s="53">
        <v>-0.0381772</v>
      </c>
      <c r="E14" s="53">
        <v>-0.01829171</v>
      </c>
      <c r="F14" s="53">
        <v>-0.07200018</v>
      </c>
      <c r="G14" s="53">
        <v>-0.09781748</v>
      </c>
    </row>
    <row r="15" spans="1:7" ht="12.75">
      <c r="A15" t="s">
        <v>23</v>
      </c>
      <c r="B15" s="53">
        <v>-0.3863765</v>
      </c>
      <c r="C15" s="53">
        <v>-0.06433417</v>
      </c>
      <c r="D15" s="53">
        <v>-0.008573134</v>
      </c>
      <c r="E15" s="53">
        <v>-0.06012214</v>
      </c>
      <c r="F15" s="53">
        <v>-0.3640759</v>
      </c>
      <c r="G15" s="53">
        <v>-0.1365825</v>
      </c>
    </row>
    <row r="16" spans="1:7" ht="12.75">
      <c r="A16" t="s">
        <v>24</v>
      </c>
      <c r="B16" s="53">
        <v>0.005277862</v>
      </c>
      <c r="C16" s="53">
        <v>-0.02090502</v>
      </c>
      <c r="D16" s="53">
        <v>-0.03791833</v>
      </c>
      <c r="E16" s="53">
        <v>-0.06970636</v>
      </c>
      <c r="F16" s="53">
        <v>-0.04314415</v>
      </c>
      <c r="G16" s="53">
        <v>-0.03596887</v>
      </c>
    </row>
    <row r="17" spans="1:7" ht="12.75">
      <c r="A17" t="s">
        <v>25</v>
      </c>
      <c r="B17" s="53">
        <v>-0.04202473</v>
      </c>
      <c r="C17" s="53">
        <v>-0.02899441</v>
      </c>
      <c r="D17" s="53">
        <v>-0.04139399</v>
      </c>
      <c r="E17" s="53">
        <v>-0.05499976</v>
      </c>
      <c r="F17" s="53">
        <v>-0.04472886</v>
      </c>
      <c r="G17" s="53">
        <v>-0.04222876</v>
      </c>
    </row>
    <row r="18" spans="1:7" ht="12.75">
      <c r="A18" t="s">
        <v>26</v>
      </c>
      <c r="B18" s="53">
        <v>0.04261581</v>
      </c>
      <c r="C18" s="53">
        <v>0.03398947</v>
      </c>
      <c r="D18" s="53">
        <v>0.0204636</v>
      </c>
      <c r="E18" s="53">
        <v>0.02244878</v>
      </c>
      <c r="F18" s="53">
        <v>0.009604659</v>
      </c>
      <c r="G18" s="53">
        <v>0.0259481</v>
      </c>
    </row>
    <row r="19" spans="1:7" ht="12.75">
      <c r="A19" t="s">
        <v>27</v>
      </c>
      <c r="B19" s="53">
        <v>-0.2105554</v>
      </c>
      <c r="C19" s="53">
        <v>-0.1839048</v>
      </c>
      <c r="D19" s="53">
        <v>-0.2011586</v>
      </c>
      <c r="E19" s="53">
        <v>-0.1663331</v>
      </c>
      <c r="F19" s="53">
        <v>-0.1472638</v>
      </c>
      <c r="G19" s="53">
        <v>-0.1827315</v>
      </c>
    </row>
    <row r="20" spans="1:7" ht="12.75">
      <c r="A20" t="s">
        <v>28</v>
      </c>
      <c r="B20" s="53">
        <v>-0.005181683</v>
      </c>
      <c r="C20" s="53">
        <v>-0.002853773</v>
      </c>
      <c r="D20" s="53">
        <v>-0.009285366</v>
      </c>
      <c r="E20" s="53">
        <v>0.0006444594</v>
      </c>
      <c r="F20" s="53">
        <v>-0.009633073</v>
      </c>
      <c r="G20" s="53">
        <v>-0.004807038</v>
      </c>
    </row>
    <row r="21" spans="1:7" ht="12.75">
      <c r="A21" t="s">
        <v>29</v>
      </c>
      <c r="B21" s="53">
        <v>45.45635</v>
      </c>
      <c r="C21" s="53">
        <v>109.706</v>
      </c>
      <c r="D21" s="53">
        <v>-13.66093</v>
      </c>
      <c r="E21" s="53">
        <v>-62.97196</v>
      </c>
      <c r="F21" s="53">
        <v>-107.3501</v>
      </c>
      <c r="G21" s="53">
        <v>0.0310305</v>
      </c>
    </row>
    <row r="22" spans="1:7" ht="12.75">
      <c r="A22" t="s">
        <v>30</v>
      </c>
      <c r="B22" s="53">
        <v>23.42389</v>
      </c>
      <c r="C22" s="53">
        <v>15.98924</v>
      </c>
      <c r="D22" s="53">
        <v>0.9199063</v>
      </c>
      <c r="E22" s="53">
        <v>-22.62612</v>
      </c>
      <c r="F22" s="53">
        <v>-11.44208</v>
      </c>
      <c r="G22" s="53">
        <v>0</v>
      </c>
    </row>
    <row r="23" spans="1:7" ht="12.75">
      <c r="A23" t="s">
        <v>31</v>
      </c>
      <c r="B23" s="53">
        <v>-0.3544982</v>
      </c>
      <c r="C23" s="53">
        <v>-3.798758</v>
      </c>
      <c r="D23" s="53">
        <v>-2.165817</v>
      </c>
      <c r="E23" s="53">
        <v>-4.460578</v>
      </c>
      <c r="F23" s="53">
        <v>4.323726</v>
      </c>
      <c r="G23" s="53">
        <v>-1.977248</v>
      </c>
    </row>
    <row r="24" spans="1:7" ht="12.75">
      <c r="A24" t="s">
        <v>32</v>
      </c>
      <c r="B24" s="53">
        <v>-4.990513</v>
      </c>
      <c r="C24" s="53">
        <v>-8.068551</v>
      </c>
      <c r="D24" s="53">
        <v>-7.694669</v>
      </c>
      <c r="E24" s="53">
        <v>-5.742738</v>
      </c>
      <c r="F24" s="53">
        <v>-5.097649</v>
      </c>
      <c r="G24" s="53">
        <v>-6.576487</v>
      </c>
    </row>
    <row r="25" spans="1:7" ht="12.75">
      <c r="A25" t="s">
        <v>33</v>
      </c>
      <c r="B25" s="53">
        <v>0.01670884</v>
      </c>
      <c r="C25" s="53">
        <v>-0.8411399</v>
      </c>
      <c r="D25" s="53">
        <v>-0.5551678</v>
      </c>
      <c r="E25" s="53">
        <v>-0.6671012</v>
      </c>
      <c r="F25" s="53">
        <v>-2.322245</v>
      </c>
      <c r="G25" s="53">
        <v>-0.8062856</v>
      </c>
    </row>
    <row r="26" spans="1:7" ht="12.75">
      <c r="A26" t="s">
        <v>34</v>
      </c>
      <c r="B26" s="53">
        <v>-0.1816981</v>
      </c>
      <c r="C26" s="53">
        <v>0.9354386</v>
      </c>
      <c r="D26" s="53">
        <v>0.1270219</v>
      </c>
      <c r="E26" s="53">
        <v>-0.1737952</v>
      </c>
      <c r="F26" s="53">
        <v>1.232035</v>
      </c>
      <c r="G26" s="53">
        <v>0.3528743</v>
      </c>
    </row>
    <row r="27" spans="1:7" ht="12.75">
      <c r="A27" t="s">
        <v>35</v>
      </c>
      <c r="B27" s="53">
        <v>0.2022042</v>
      </c>
      <c r="C27" s="53">
        <v>0.1352072</v>
      </c>
      <c r="D27" s="53">
        <v>0.1348982</v>
      </c>
      <c r="E27" s="53">
        <v>0.116453</v>
      </c>
      <c r="F27" s="53">
        <v>0.4652833</v>
      </c>
      <c r="G27" s="53">
        <v>0.1846885</v>
      </c>
    </row>
    <row r="28" spans="1:7" ht="12.75">
      <c r="A28" t="s">
        <v>36</v>
      </c>
      <c r="B28" s="53">
        <v>-0.5560358</v>
      </c>
      <c r="C28" s="53">
        <v>-0.2690561</v>
      </c>
      <c r="D28" s="53">
        <v>-0.7788821</v>
      </c>
      <c r="E28" s="53">
        <v>-0.7065683</v>
      </c>
      <c r="F28" s="53">
        <v>-0.4869594</v>
      </c>
      <c r="G28" s="53">
        <v>-0.5675502</v>
      </c>
    </row>
    <row r="29" spans="1:7" ht="12.75">
      <c r="A29" t="s">
        <v>37</v>
      </c>
      <c r="B29" s="53">
        <v>-0.1428047</v>
      </c>
      <c r="C29" s="53">
        <v>-0.02467974</v>
      </c>
      <c r="D29" s="53">
        <v>-0.1306189</v>
      </c>
      <c r="E29" s="53">
        <v>0.02710786</v>
      </c>
      <c r="F29" s="53">
        <v>-0.00558437</v>
      </c>
      <c r="G29" s="53">
        <v>-0.05208519</v>
      </c>
    </row>
    <row r="30" spans="1:7" ht="12.75">
      <c r="A30" t="s">
        <v>38</v>
      </c>
      <c r="B30" s="53">
        <v>-0.02932037</v>
      </c>
      <c r="C30" s="53">
        <v>-0.01933246</v>
      </c>
      <c r="D30" s="53">
        <v>-0.1737238</v>
      </c>
      <c r="E30" s="53">
        <v>-0.228085</v>
      </c>
      <c r="F30" s="53">
        <v>0.1141275</v>
      </c>
      <c r="G30" s="53">
        <v>-0.09013777</v>
      </c>
    </row>
    <row r="31" spans="1:7" ht="12.75">
      <c r="A31" t="s">
        <v>39</v>
      </c>
      <c r="B31" s="53">
        <v>-7.785192E-05</v>
      </c>
      <c r="C31" s="53">
        <v>-0.002973333</v>
      </c>
      <c r="D31" s="53">
        <v>-0.02960786</v>
      </c>
      <c r="E31" s="53">
        <v>0.02409983</v>
      </c>
      <c r="F31" s="53">
        <v>0.02473019</v>
      </c>
      <c r="G31" s="53">
        <v>0.001291701</v>
      </c>
    </row>
    <row r="32" spans="1:7" ht="12.75">
      <c r="A32" t="s">
        <v>40</v>
      </c>
      <c r="B32" s="53">
        <v>-0.01145583</v>
      </c>
      <c r="C32" s="53">
        <v>0.04513928</v>
      </c>
      <c r="D32" s="53">
        <v>-0.02199672</v>
      </c>
      <c r="E32" s="53">
        <v>-0.04971156</v>
      </c>
      <c r="F32" s="53">
        <v>-0.01972624</v>
      </c>
      <c r="G32" s="53">
        <v>-0.01068802</v>
      </c>
    </row>
    <row r="33" spans="1:7" ht="12.75">
      <c r="A33" t="s">
        <v>41</v>
      </c>
      <c r="B33" s="53">
        <v>0.1048144</v>
      </c>
      <c r="C33" s="53">
        <v>0.08465384</v>
      </c>
      <c r="D33" s="53">
        <v>0.1125593</v>
      </c>
      <c r="E33" s="53">
        <v>0.1073406</v>
      </c>
      <c r="F33" s="53">
        <v>0.1124334</v>
      </c>
      <c r="G33" s="53">
        <v>0.1034541</v>
      </c>
    </row>
    <row r="34" spans="1:7" ht="12.75">
      <c r="A34" t="s">
        <v>42</v>
      </c>
      <c r="B34" s="53">
        <v>-0.01959812</v>
      </c>
      <c r="C34" s="53">
        <v>-0.002504653</v>
      </c>
      <c r="D34" s="53">
        <v>-0.01683082</v>
      </c>
      <c r="E34" s="53">
        <v>-0.03420727</v>
      </c>
      <c r="F34" s="53">
        <v>-0.03707303</v>
      </c>
      <c r="G34" s="53">
        <v>-0.02063226</v>
      </c>
    </row>
    <row r="35" spans="1:7" ht="12.75">
      <c r="A35" t="s">
        <v>43</v>
      </c>
      <c r="B35" s="53">
        <v>0.002102336</v>
      </c>
      <c r="C35" s="53">
        <v>-0.007192766</v>
      </c>
      <c r="D35" s="53">
        <v>-0.008331343</v>
      </c>
      <c r="E35" s="53">
        <v>-0.004171219</v>
      </c>
      <c r="F35" s="53">
        <v>0.001514267</v>
      </c>
      <c r="G35" s="53">
        <v>-0.004229298</v>
      </c>
    </row>
    <row r="36" spans="1:6" ht="12.75">
      <c r="A36" t="s">
        <v>44</v>
      </c>
      <c r="B36" s="53">
        <v>20.42542</v>
      </c>
      <c r="C36" s="53">
        <v>20.41626</v>
      </c>
      <c r="D36" s="53">
        <v>20.42236</v>
      </c>
      <c r="E36" s="53">
        <v>20.41321</v>
      </c>
      <c r="F36" s="53">
        <v>20.41626</v>
      </c>
    </row>
    <row r="37" spans="1:6" ht="12.75">
      <c r="A37" t="s">
        <v>45</v>
      </c>
      <c r="B37" s="53">
        <v>0.2019246</v>
      </c>
      <c r="C37" s="53">
        <v>0.155131</v>
      </c>
      <c r="D37" s="53">
        <v>0.1358032</v>
      </c>
      <c r="E37" s="53">
        <v>0.1134237</v>
      </c>
      <c r="F37" s="53">
        <v>0.1052856</v>
      </c>
    </row>
    <row r="38" spans="1:7" ht="12.75">
      <c r="A38" t="s">
        <v>55</v>
      </c>
      <c r="B38" s="53">
        <v>0.0001569629</v>
      </c>
      <c r="C38" s="53">
        <v>-2.853586E-05</v>
      </c>
      <c r="D38" s="53">
        <v>-9.321885E-05</v>
      </c>
      <c r="E38" s="53">
        <v>-8.799485E-05</v>
      </c>
      <c r="F38" s="53">
        <v>0.0002058653</v>
      </c>
      <c r="G38" s="53">
        <v>0.0003394506</v>
      </c>
    </row>
    <row r="39" spans="1:7" ht="12.75">
      <c r="A39" t="s">
        <v>56</v>
      </c>
      <c r="B39" s="53">
        <v>-7.764347E-05</v>
      </c>
      <c r="C39" s="53">
        <v>-0.0001864546</v>
      </c>
      <c r="D39" s="53">
        <v>2.323216E-05</v>
      </c>
      <c r="E39" s="53">
        <v>0.0001068532</v>
      </c>
      <c r="F39" s="53">
        <v>0.0001827308</v>
      </c>
      <c r="G39" s="53">
        <v>0.001038162</v>
      </c>
    </row>
    <row r="40" spans="2:7" ht="12.75">
      <c r="B40" t="s">
        <v>46</v>
      </c>
      <c r="C40">
        <v>-0.003751</v>
      </c>
      <c r="D40" t="s">
        <v>47</v>
      </c>
      <c r="E40">
        <v>3.117648</v>
      </c>
      <c r="F40" t="s">
        <v>48</v>
      </c>
      <c r="G40">
        <v>55.009985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0.00015696286480614094</v>
      </c>
      <c r="C50">
        <f>-0.017/(C7*C7+C22*C22)*(C21*C22+C6*C7)</f>
        <v>-2.853585769221074E-05</v>
      </c>
      <c r="D50">
        <f>-0.017/(D7*D7+D22*D22)*(D21*D22+D6*D7)</f>
        <v>-9.321884185930938E-05</v>
      </c>
      <c r="E50">
        <f>-0.017/(E7*E7+E22*E22)*(E21*E22+E6*E7)</f>
        <v>-8.799484940902968E-05</v>
      </c>
      <c r="F50">
        <f>-0.017/(F7*F7+F22*F22)*(F21*F22+F6*F7)</f>
        <v>0.0002058652580452693</v>
      </c>
      <c r="G50">
        <f>(B50*B$4+C50*C$4+D50*D$4+E50*E$4+F50*F$4)/SUM(B$4:F$4)</f>
        <v>-1.797405167308273E-07</v>
      </c>
    </row>
    <row r="51" spans="1:7" ht="12.75">
      <c r="A51" t="s">
        <v>59</v>
      </c>
      <c r="B51">
        <f>-0.017/(B7*B7+B22*B22)*(B21*B7-B6*B22)</f>
        <v>-7.764346308793039E-05</v>
      </c>
      <c r="C51">
        <f>-0.017/(C7*C7+C22*C22)*(C21*C7-C6*C22)</f>
        <v>-0.00018645457333227536</v>
      </c>
      <c r="D51">
        <f>-0.017/(D7*D7+D22*D22)*(D21*D7-D6*D22)</f>
        <v>2.3232156259990513E-05</v>
      </c>
      <c r="E51">
        <f>-0.017/(E7*E7+E22*E22)*(E21*E7-E6*E22)</f>
        <v>0.00010685323379778894</v>
      </c>
      <c r="F51">
        <f>-0.017/(F7*F7+F22*F22)*(F21*F7-F6*F22)</f>
        <v>0.0001827307226751775</v>
      </c>
      <c r="G51">
        <f>(B51*B$4+C51*C$4+D51*D$4+E51*E$4+F51*F$4)/SUM(B$4:F$4)</f>
        <v>-1.0188116749446739E-07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10000.154332286127</v>
      </c>
      <c r="C62">
        <f>C7+(2/0.017)*(C8*C50-C23*C51)</f>
        <v>9999.90047497193</v>
      </c>
      <c r="D62">
        <f>D7+(2/0.017)*(D8*D50-D23*D51)</f>
        <v>9999.954707460249</v>
      </c>
      <c r="E62">
        <f>E7+(2/0.017)*(E8*E50-E23*E51)</f>
        <v>9999.978317199775</v>
      </c>
      <c r="F62">
        <f>F7+(2/0.017)*(F8*F50-F23*F51)</f>
        <v>9999.95421536504</v>
      </c>
    </row>
    <row r="63" spans="1:6" ht="12.75">
      <c r="A63" t="s">
        <v>67</v>
      </c>
      <c r="B63">
        <f>B8+(3/0.017)*(B9*B50-B24*B51)</f>
        <v>8.476531352676558</v>
      </c>
      <c r="C63">
        <f>C8+(3/0.017)*(C9*C50-C24*C51)</f>
        <v>4.558426538024357</v>
      </c>
      <c r="D63">
        <f>D8+(3/0.017)*(D9*D50-D24*D51)</f>
        <v>4.685511755707758</v>
      </c>
      <c r="E63">
        <f>E8+(3/0.017)*(E9*E50-E24*E51)</f>
        <v>7.605573339054767</v>
      </c>
      <c r="F63">
        <f>F8+(3/0.017)*(F9*F50-F24*F51)</f>
        <v>2.0613163725913846</v>
      </c>
    </row>
    <row r="64" spans="1:6" ht="12.75">
      <c r="A64" t="s">
        <v>68</v>
      </c>
      <c r="B64">
        <f>B9+(4/0.017)*(B10*B50-B25*B51)</f>
        <v>0.3491733787592126</v>
      </c>
      <c r="C64">
        <f>C9+(4/0.017)*(C10*C50-C25*C51)</f>
        <v>0.06421597883286187</v>
      </c>
      <c r="D64">
        <f>D9+(4/0.017)*(D10*D50-D25*D51)</f>
        <v>0.9803896542191992</v>
      </c>
      <c r="E64">
        <f>E9+(4/0.017)*(E10*E50-E25*E51)</f>
        <v>0.9432414051571337</v>
      </c>
      <c r="F64">
        <f>F9+(4/0.017)*(F10*F50-F25*F51)</f>
        <v>-1.4047318320853557</v>
      </c>
    </row>
    <row r="65" spans="1:6" ht="12.75">
      <c r="A65" t="s">
        <v>69</v>
      </c>
      <c r="B65">
        <f>B10+(5/0.017)*(B11*B50-B26*B51)</f>
        <v>-2.1282482534670923</v>
      </c>
      <c r="C65">
        <f>C10+(5/0.017)*(C11*C50-C26*C51)</f>
        <v>-2.1065642164135077</v>
      </c>
      <c r="D65">
        <f>D10+(5/0.017)*(D11*D50-D26*D51)</f>
        <v>-1.0544472330908652</v>
      </c>
      <c r="E65">
        <f>E10+(5/0.017)*(E11*E50-E26*E51)</f>
        <v>-2.046983776592601</v>
      </c>
      <c r="F65">
        <f>F10+(5/0.017)*(F11*F50-F26*F51)</f>
        <v>-1.5828387391320693</v>
      </c>
    </row>
    <row r="66" spans="1:6" ht="12.75">
      <c r="A66" t="s">
        <v>70</v>
      </c>
      <c r="B66">
        <f>B11+(6/0.017)*(B12*B50-B27*B51)</f>
        <v>3.6517491874048797</v>
      </c>
      <c r="C66">
        <f>C11+(6/0.017)*(C12*C50-C27*C51)</f>
        <v>2.2897491548068882</v>
      </c>
      <c r="D66">
        <f>D11+(6/0.017)*(D12*D50-D27*D51)</f>
        <v>2.83985223401527</v>
      </c>
      <c r="E66">
        <f>E11+(6/0.017)*(E12*E50-E27*E51)</f>
        <v>0.7965783788679157</v>
      </c>
      <c r="F66">
        <f>F11+(6/0.017)*(F12*F50-F27*F51)</f>
        <v>14.021626145466957</v>
      </c>
    </row>
    <row r="67" spans="1:6" ht="12.75">
      <c r="A67" t="s">
        <v>71</v>
      </c>
      <c r="B67">
        <f>B12+(7/0.017)*(B13*B50-B28*B51)</f>
        <v>0.4726904640457764</v>
      </c>
      <c r="C67">
        <f>C12+(7/0.017)*(C13*C50-C28*C51)</f>
        <v>-0.06580243172218384</v>
      </c>
      <c r="D67">
        <f>D12+(7/0.017)*(D13*D50-D28*D51)</f>
        <v>-0.0810121411329304</v>
      </c>
      <c r="E67">
        <f>E12+(7/0.017)*(E13*E50-E28*E51)</f>
        <v>-0.463973380163323</v>
      </c>
      <c r="F67">
        <f>F12+(7/0.017)*(F13*F50-F28*F51)</f>
        <v>0.21813333275593574</v>
      </c>
    </row>
    <row r="68" spans="1:6" ht="12.75">
      <c r="A68" t="s">
        <v>72</v>
      </c>
      <c r="B68">
        <f>B13+(8/0.017)*(B14*B50-B29*B51)</f>
        <v>0.026387183554853554</v>
      </c>
      <c r="C68">
        <f>C13+(8/0.017)*(C14*C50-C29*C51)</f>
        <v>0.13603599193294635</v>
      </c>
      <c r="D68">
        <f>D13+(8/0.017)*(D14*D50-D29*D51)</f>
        <v>0.19564797320693614</v>
      </c>
      <c r="E68">
        <f>E13+(8/0.017)*(E14*E50-E29*E51)</f>
        <v>0.09737771941860984</v>
      </c>
      <c r="F68">
        <f>F13+(8/0.017)*(F14*F50-F29*F51)</f>
        <v>-0.12773641160904484</v>
      </c>
    </row>
    <row r="69" spans="1:6" ht="12.75">
      <c r="A69" t="s">
        <v>73</v>
      </c>
      <c r="B69">
        <f>B14+(9/0.017)*(B15*B50-B30*B51)</f>
        <v>-0.36228213391742964</v>
      </c>
      <c r="C69">
        <f>C14+(9/0.017)*(C15*C50-C30*C51)</f>
        <v>-0.11417012080871007</v>
      </c>
      <c r="D69">
        <f>D14+(9/0.017)*(D15*D50-D30*D51)</f>
        <v>-0.035617411481624936</v>
      </c>
      <c r="E69">
        <f>E14+(9/0.017)*(E15*E50-E30*E51)</f>
        <v>-0.0025882672720026097</v>
      </c>
      <c r="F69">
        <f>F14+(9/0.017)*(F15*F50-F30*F51)</f>
        <v>-0.12272056922841616</v>
      </c>
    </row>
    <row r="70" spans="1:6" ht="12.75">
      <c r="A70" t="s">
        <v>74</v>
      </c>
      <c r="B70">
        <f>B15+(10/0.017)*(B16*B50-B31*B51)</f>
        <v>-0.38589274491359143</v>
      </c>
      <c r="C70">
        <f>C15+(10/0.017)*(C16*C50-C31*C51)</f>
        <v>-0.0643093752118335</v>
      </c>
      <c r="D70">
        <f>D15+(10/0.017)*(D16*D50-D31*D51)</f>
        <v>-0.006089276801245276</v>
      </c>
      <c r="E70">
        <f>E15+(10/0.017)*(E16*E50-E31*E51)</f>
        <v>-0.05802881301083844</v>
      </c>
      <c r="F70">
        <f>F15+(10/0.017)*(F16*F50-F31*F51)</f>
        <v>-0.3719587512138166</v>
      </c>
    </row>
    <row r="71" spans="1:6" ht="12.75">
      <c r="A71" t="s">
        <v>75</v>
      </c>
      <c r="B71">
        <f>B16+(11/0.017)*(B17*B50-B32*B51)</f>
        <v>0.0004341140235433541</v>
      </c>
      <c r="C71">
        <f>C16+(11/0.017)*(C17*C50-C32*C51)</f>
        <v>-0.014923734055522768</v>
      </c>
      <c r="D71">
        <f>D16+(11/0.017)*(D17*D50-D32*D51)</f>
        <v>-0.03509085697154035</v>
      </c>
      <c r="E71">
        <f>E16+(11/0.017)*(E17*E50-E32*E51)</f>
        <v>-0.06313771870820462</v>
      </c>
      <c r="F71">
        <f>F16+(11/0.017)*(F17*F50-F32*F51)</f>
        <v>-0.04676996237448083</v>
      </c>
    </row>
    <row r="72" spans="1:6" ht="12.75">
      <c r="A72" t="s">
        <v>76</v>
      </c>
      <c r="B72">
        <f>B17+(12/0.017)*(B18*B50-B33*B51)</f>
        <v>-0.03155843403215217</v>
      </c>
      <c r="C72">
        <f>C17+(12/0.017)*(C18*C50-C33*C51)</f>
        <v>-0.01853734392528115</v>
      </c>
      <c r="D72">
        <f>D17+(12/0.017)*(D18*D50-D33*D51)</f>
        <v>-0.044586405297685164</v>
      </c>
      <c r="E72">
        <f>E17+(12/0.017)*(E18*E50-E33*E51)</f>
        <v>-0.06449039570116097</v>
      </c>
      <c r="F72">
        <f>F17+(12/0.017)*(F18*F50-F33*F51)</f>
        <v>-0.057835521763309757</v>
      </c>
    </row>
    <row r="73" spans="1:6" ht="12.75">
      <c r="A73" t="s">
        <v>77</v>
      </c>
      <c r="B73">
        <f>B18+(13/0.017)*(B19*B50-B34*B51)</f>
        <v>0.01617912876554089</v>
      </c>
      <c r="C73">
        <f>C18+(13/0.017)*(C19*C50-C34*C51)</f>
        <v>0.037645434914017825</v>
      </c>
      <c r="D73">
        <f>D18+(13/0.017)*(D19*D50-D34*D51)</f>
        <v>0.03510220255937823</v>
      </c>
      <c r="E73">
        <f>E18+(13/0.017)*(E19*E50-E34*E51)</f>
        <v>0.0364364844451003</v>
      </c>
      <c r="F73">
        <f>F18+(13/0.017)*(F19*F50-F34*F51)</f>
        <v>-0.00839813759487583</v>
      </c>
    </row>
    <row r="74" spans="1:6" ht="12.75">
      <c r="A74" t="s">
        <v>78</v>
      </c>
      <c r="B74">
        <f>B19+(14/0.017)*(B20*B50-B35*B51)</f>
        <v>-0.21109077577930352</v>
      </c>
      <c r="C74">
        <f>C19+(14/0.017)*(C20*C50-C35*C51)</f>
        <v>-0.1849421911515018</v>
      </c>
      <c r="D74">
        <f>D19+(14/0.017)*(D20*D50-D35*D51)</f>
        <v>-0.20028637848348943</v>
      </c>
      <c r="E74">
        <f>E19+(14/0.017)*(E20*E50-E35*E51)</f>
        <v>-0.16601274777432604</v>
      </c>
      <c r="F74">
        <f>F19+(14/0.017)*(F20*F50-F35*F51)</f>
        <v>-0.1491248267217682</v>
      </c>
    </row>
    <row r="75" spans="1:6" ht="12.75">
      <c r="A75" t="s">
        <v>79</v>
      </c>
      <c r="B75" s="53">
        <f>B20</f>
        <v>-0.005181683</v>
      </c>
      <c r="C75" s="53">
        <f>C20</f>
        <v>-0.002853773</v>
      </c>
      <c r="D75" s="53">
        <f>D20</f>
        <v>-0.009285366</v>
      </c>
      <c r="E75" s="53">
        <f>E20</f>
        <v>0.0006444594</v>
      </c>
      <c r="F75" s="53">
        <f>F20</f>
        <v>-0.009633073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23.339399742099527</v>
      </c>
      <c r="C82">
        <f>C22+(2/0.017)*(C8*C51+C23*C50)</f>
        <v>15.896166927446371</v>
      </c>
      <c r="D82">
        <f>D22+(2/0.017)*(D8*D51+D23*D50)</f>
        <v>0.95642182275495</v>
      </c>
      <c r="E82">
        <f>E22+(2/0.017)*(E8*E51+E23*E50)</f>
        <v>-22.485521816628957</v>
      </c>
      <c r="F82">
        <f>F22+(2/0.017)*(F8*F51+F23*F50)</f>
        <v>-11.295496440003959</v>
      </c>
    </row>
    <row r="83" spans="1:6" ht="12.75">
      <c r="A83" t="s">
        <v>82</v>
      </c>
      <c r="B83">
        <f>B23+(3/0.017)*(B9*B51+B24*B50)</f>
        <v>-0.4986716100553352</v>
      </c>
      <c r="C83">
        <f>C23+(3/0.017)*(C9*C51+C24*C50)</f>
        <v>-3.7609815452820268</v>
      </c>
      <c r="D83">
        <f>D23+(3/0.017)*(D9*D51+D24*D50)</f>
        <v>-2.0353175337927722</v>
      </c>
      <c r="E83">
        <f>E23+(3/0.017)*(E9*E51+E24*E50)</f>
        <v>-4.354725323904098</v>
      </c>
      <c r="F83">
        <f>F23+(3/0.017)*(F9*F51+F24*F50)</f>
        <v>4.09371174429238</v>
      </c>
    </row>
    <row r="84" spans="1:6" ht="12.75">
      <c r="A84" t="s">
        <v>83</v>
      </c>
      <c r="B84">
        <f>B24+(4/0.017)*(B10*B51+B25*B50)</f>
        <v>-4.948038164686546</v>
      </c>
      <c r="C84">
        <f>C24+(4/0.017)*(C10*C51+C25*C50)</f>
        <v>-7.969073936616202</v>
      </c>
      <c r="D84">
        <f>D24+(4/0.017)*(D10*D51+D25*D50)</f>
        <v>-7.6878259253343115</v>
      </c>
      <c r="E84">
        <f>E24+(4/0.017)*(E10*E51+E25*E50)</f>
        <v>-5.780017096976818</v>
      </c>
      <c r="F84">
        <f>F24+(4/0.017)*(F10*F51+F25*F50)</f>
        <v>-5.311888463283062</v>
      </c>
    </row>
    <row r="85" spans="1:6" ht="12.75">
      <c r="A85" t="s">
        <v>84</v>
      </c>
      <c r="B85">
        <f>B25+(5/0.017)*(B11*B51+B26*B50)</f>
        <v>-0.07432938021229547</v>
      </c>
      <c r="C85">
        <f>C25+(5/0.017)*(C11*C51+C26*C50)</f>
        <v>-0.9740478340311103</v>
      </c>
      <c r="D85">
        <f>D25+(5/0.017)*(D11*D51+D26*D50)</f>
        <v>-0.5392563924663071</v>
      </c>
      <c r="E85">
        <f>E25+(5/0.017)*(E11*E51+E26*E50)</f>
        <v>-0.6379105427738017</v>
      </c>
      <c r="F85">
        <f>F25+(5/0.017)*(F11*F51+F26*F50)</f>
        <v>-1.493200215031429</v>
      </c>
    </row>
    <row r="86" spans="1:6" ht="12.75">
      <c r="A86" t="s">
        <v>85</v>
      </c>
      <c r="B86">
        <f>B26+(6/0.017)*(B12*B51+B27*B50)</f>
        <v>-0.18383780432908353</v>
      </c>
      <c r="C86">
        <f>C26+(6/0.017)*(C12*C51+C27*C50)</f>
        <v>0.9369420909662619</v>
      </c>
      <c r="D86">
        <f>D26+(6/0.017)*(D12*D51+D27*D50)</f>
        <v>0.12191888590313649</v>
      </c>
      <c r="E86">
        <f>E26+(6/0.017)*(E12*E51+E27*E50)</f>
        <v>-0.19594818964544053</v>
      </c>
      <c r="F86">
        <f>F26+(6/0.017)*(F12*F51+F27*F50)</f>
        <v>1.2782096241519025</v>
      </c>
    </row>
    <row r="87" spans="1:6" ht="12.75">
      <c r="A87" t="s">
        <v>86</v>
      </c>
      <c r="B87">
        <f>B27+(7/0.017)*(B13*B51+B28*B50)</f>
        <v>0.16447931562770532</v>
      </c>
      <c r="C87">
        <f>C27+(7/0.017)*(C13*C51+C28*C50)</f>
        <v>0.12787489257767934</v>
      </c>
      <c r="D87">
        <f>D27+(7/0.017)*(D13*D51+D28*D50)</f>
        <v>0.16663691131548267</v>
      </c>
      <c r="E87">
        <f>E27+(7/0.017)*(E13*E51+E28*E50)</f>
        <v>0.14636532177708642</v>
      </c>
      <c r="F87">
        <f>F27+(7/0.017)*(F13*F51+F28*F50)</f>
        <v>0.4148822495146448</v>
      </c>
    </row>
    <row r="88" spans="1:6" ht="12.75">
      <c r="A88" t="s">
        <v>87</v>
      </c>
      <c r="B88">
        <f>B28+(8/0.017)*(B14*B51+B29*B50)</f>
        <v>-0.5545641201395001</v>
      </c>
      <c r="C88">
        <f>C28+(8/0.017)*(C14*C51+C29*C50)</f>
        <v>-0.25878918293230324</v>
      </c>
      <c r="D88">
        <f>D28+(8/0.017)*(D14*D51+D29*D50)</f>
        <v>-0.7735695334555445</v>
      </c>
      <c r="E88">
        <f>E28+(8/0.017)*(E14*E51+E29*E50)</f>
        <v>-0.708610596669973</v>
      </c>
      <c r="F88">
        <f>F28+(8/0.017)*(F14*F51+F29*F50)</f>
        <v>-0.49369176362127676</v>
      </c>
    </row>
    <row r="89" spans="1:6" ht="12.75">
      <c r="A89" t="s">
        <v>88</v>
      </c>
      <c r="B89">
        <f>B29+(9/0.017)*(B15*B51+B30*B50)</f>
        <v>-0.12935901751819062</v>
      </c>
      <c r="C89">
        <f>C29+(9/0.017)*(C15*C51+C30*C50)</f>
        <v>-0.018037174299474833</v>
      </c>
      <c r="D89">
        <f>D29+(9/0.017)*(D15*D51+D30*D50)</f>
        <v>-0.12215087462023225</v>
      </c>
      <c r="E89">
        <f>E29+(9/0.017)*(E15*E51+E30*E50)</f>
        <v>0.03433224478297272</v>
      </c>
      <c r="F89">
        <f>F29+(9/0.017)*(F15*F51+F30*F50)</f>
        <v>-0.028366527982499272</v>
      </c>
    </row>
    <row r="90" spans="1:6" ht="12.75">
      <c r="A90" t="s">
        <v>89</v>
      </c>
      <c r="B90">
        <f>B30+(10/0.017)*(B16*B51+B31*B50)</f>
        <v>-0.02956861196692591</v>
      </c>
      <c r="C90">
        <f>C30+(10/0.017)*(C16*C51+C31*C50)</f>
        <v>-0.016989705181198682</v>
      </c>
      <c r="D90">
        <f>D30+(10/0.017)*(D16*D51+D31*D50)</f>
        <v>-0.17261845538149725</v>
      </c>
      <c r="E90">
        <f>E30+(10/0.017)*(E16*E51+E31*E50)</f>
        <v>-0.23371382993759182</v>
      </c>
      <c r="F90">
        <f>F30+(10/0.017)*(F16*F51+F31*F50)</f>
        <v>0.11248475013950135</v>
      </c>
    </row>
    <row r="91" spans="1:6" ht="12.75">
      <c r="A91" t="s">
        <v>90</v>
      </c>
      <c r="B91">
        <f>B31+(11/0.017)*(B17*B51+B32*B50)</f>
        <v>0.0008699635180608343</v>
      </c>
      <c r="C91">
        <f>C31+(11/0.017)*(C17*C51+C32*C50)</f>
        <v>-0.0003087109396009268</v>
      </c>
      <c r="D91">
        <f>D31+(11/0.017)*(D17*D51+D32*D50)</f>
        <v>-0.028903318334635927</v>
      </c>
      <c r="E91">
        <f>E31+(11/0.017)*(E17*E51+E32*E50)</f>
        <v>0.02312759760246131</v>
      </c>
      <c r="F91">
        <f>F31+(11/0.017)*(F17*F51+F32*F50)</f>
        <v>0.01681388832934722</v>
      </c>
    </row>
    <row r="92" spans="1:6" ht="12.75">
      <c r="A92" t="s">
        <v>91</v>
      </c>
      <c r="B92">
        <f>B32+(12/0.017)*(B18*B51+B33*B50)</f>
        <v>-0.0021783268755956302</v>
      </c>
      <c r="C92">
        <f>C32+(12/0.017)*(C18*C51+C33*C50)</f>
        <v>0.038960577370838106</v>
      </c>
      <c r="D92">
        <f>D32+(12/0.017)*(D18*D51+D33*D50)</f>
        <v>-0.029067708729637147</v>
      </c>
      <c r="E92">
        <f>E32+(12/0.017)*(E18*E51+E33*E50)</f>
        <v>-0.05468569778446572</v>
      </c>
      <c r="F92">
        <f>F32+(12/0.017)*(F18*F51+F33*F50)</f>
        <v>-0.0021489243406877905</v>
      </c>
    </row>
    <row r="93" spans="1:6" ht="12.75">
      <c r="A93" t="s">
        <v>92</v>
      </c>
      <c r="B93">
        <f>B33+(13/0.017)*(B19*B51+B34*B50)</f>
        <v>0.11496363257541463</v>
      </c>
      <c r="C93">
        <f>C33+(13/0.017)*(C19*C51+C34*C50)</f>
        <v>0.11093017674772584</v>
      </c>
      <c r="D93">
        <f>D33+(13/0.017)*(D19*D51+D34*D50)</f>
        <v>0.11018534822094826</v>
      </c>
      <c r="E93">
        <f>E33+(13/0.017)*(E19*E51+E34*E50)</f>
        <v>0.09605112007920759</v>
      </c>
      <c r="F93">
        <f>F33+(13/0.017)*(F19*F51+F34*F50)</f>
        <v>0.08601918215825197</v>
      </c>
    </row>
    <row r="94" spans="1:6" ht="12.75">
      <c r="A94" t="s">
        <v>93</v>
      </c>
      <c r="B94">
        <f>B34+(14/0.017)*(B20*B51+B35*B50)</f>
        <v>-0.01899503912251499</v>
      </c>
      <c r="C94">
        <f>C34+(14/0.017)*(C20*C51+C35*C50)</f>
        <v>-0.001897422950748144</v>
      </c>
      <c r="D94">
        <f>D34+(14/0.017)*(D20*D51+D35*D50)</f>
        <v>-0.01636888664679456</v>
      </c>
      <c r="E94">
        <f>E34+(14/0.017)*(E20*E51+E35*E50)</f>
        <v>-0.033848286645777735</v>
      </c>
      <c r="F94">
        <f>F34+(14/0.017)*(F20*F51+F35*F50)</f>
        <v>-0.03826593164343272</v>
      </c>
    </row>
    <row r="95" spans="1:6" ht="12.75">
      <c r="A95" t="s">
        <v>94</v>
      </c>
      <c r="B95" s="53">
        <f>B35</f>
        <v>0.002102336</v>
      </c>
      <c r="C95" s="53">
        <f>C35</f>
        <v>-0.007192766</v>
      </c>
      <c r="D95" s="53">
        <f>D35</f>
        <v>-0.008331343</v>
      </c>
      <c r="E95" s="53">
        <f>E35</f>
        <v>-0.004171219</v>
      </c>
      <c r="F95" s="53">
        <f>F35</f>
        <v>0.001514267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8.476400534449297</v>
      </c>
      <c r="C103">
        <f>C63*10000/C62</f>
        <v>4.5584719062287995</v>
      </c>
      <c r="D103">
        <f>D63*10000/D62</f>
        <v>4.685532977676622</v>
      </c>
      <c r="E103">
        <f>E63*10000/E62</f>
        <v>7.605589830103255</v>
      </c>
      <c r="F103">
        <f>F63*10000/F62</f>
        <v>2.0613258102963603</v>
      </c>
      <c r="G103">
        <f>AVERAGE(C103:E103)</f>
        <v>5.616531571336226</v>
      </c>
      <c r="H103">
        <f>STDEV(C103:E103)</f>
        <v>1.723746122996757</v>
      </c>
      <c r="I103">
        <f>(B103*B4+C103*C4+D103*D4+E103*E4+F103*F4)/SUM(B4:F4)</f>
        <v>5.549545326476224</v>
      </c>
      <c r="K103">
        <f>(LN(H103)+LN(H123))/2-LN(K114*K115^3)</f>
        <v>-3.5131177714533</v>
      </c>
    </row>
    <row r="104" spans="1:11" ht="12.75">
      <c r="A104" t="s">
        <v>68</v>
      </c>
      <c r="B104">
        <f>B64*10000/B62</f>
        <v>0.3491679899697992</v>
      </c>
      <c r="C104">
        <f>C64*10000/C62</f>
        <v>0.06421661794893226</v>
      </c>
      <c r="D104">
        <f>D64*10000/D62</f>
        <v>0.9803940946730498</v>
      </c>
      <c r="E104">
        <f>E64*10000/E62</f>
        <v>0.9432434503730635</v>
      </c>
      <c r="F104">
        <f>F64*10000/F62</f>
        <v>-1.4047382636282173</v>
      </c>
      <c r="G104">
        <f>AVERAGE(C104:E104)</f>
        <v>0.6626180543316819</v>
      </c>
      <c r="H104">
        <f>STDEV(C104:E104)</f>
        <v>0.5185636430484492</v>
      </c>
      <c r="I104">
        <f>(B104*B4+C104*C4+D104*D4+E104*E4+F104*F4)/SUM(B4:F4)</f>
        <v>0.3393338373566245</v>
      </c>
      <c r="K104">
        <f>(LN(H104)+LN(H124))/2-LN(K114*K115^4)</f>
        <v>-3.5281778568672513</v>
      </c>
    </row>
    <row r="105" spans="1:11" ht="12.75">
      <c r="A105" t="s">
        <v>69</v>
      </c>
      <c r="B105">
        <f>B65*10000/B62</f>
        <v>-2.12821540823216</v>
      </c>
      <c r="C105">
        <f>C65*10000/C62</f>
        <v>-2.1065851822084465</v>
      </c>
      <c r="D105">
        <f>D65*10000/D62</f>
        <v>-1.0544520089718183</v>
      </c>
      <c r="E105">
        <f>E65*10000/E62</f>
        <v>-2.0469882150362535</v>
      </c>
      <c r="F105">
        <f>F65*10000/F62</f>
        <v>-1.5828459861346367</v>
      </c>
      <c r="G105">
        <f>AVERAGE(C105:E105)</f>
        <v>-1.7360084687388395</v>
      </c>
      <c r="H105">
        <f>STDEV(C105:E105)</f>
        <v>0.5909969166684769</v>
      </c>
      <c r="I105">
        <f>(B105*B4+C105*C4+D105*D4+E105*E4+F105*F4)/SUM(B4:F4)</f>
        <v>-1.7718410227081027</v>
      </c>
      <c r="K105">
        <f>(LN(H105)+LN(H125))/2-LN(K114*K115^5)</f>
        <v>-3.698204325852386</v>
      </c>
    </row>
    <row r="106" spans="1:11" ht="12.75">
      <c r="A106" t="s">
        <v>70</v>
      </c>
      <c r="B106">
        <f>B66*10000/B62</f>
        <v>3.6516928299946114</v>
      </c>
      <c r="C106">
        <f>C66*10000/C62</f>
        <v>2.289771943768586</v>
      </c>
      <c r="D106">
        <f>D66*10000/D62</f>
        <v>2.839865096485547</v>
      </c>
      <c r="E106">
        <f>E66*10000/E62</f>
        <v>0.796580106076646</v>
      </c>
      <c r="F106">
        <f>F66*10000/F62</f>
        <v>14.021690343264348</v>
      </c>
      <c r="G106">
        <f>AVERAGE(C106:E106)</f>
        <v>1.975405715443593</v>
      </c>
      <c r="H106">
        <f>STDEV(C106:E106)</f>
        <v>1.057295125374669</v>
      </c>
      <c r="I106">
        <f>(B106*B4+C106*C4+D106*D4+E106*E4+F106*F4)/SUM(B4:F4)</f>
        <v>3.8376508525342077</v>
      </c>
      <c r="K106">
        <f>(LN(H106)+LN(H126))/2-LN(K114*K115^6)</f>
        <v>-2.3453837730933103</v>
      </c>
    </row>
    <row r="107" spans="1:11" ht="12.75">
      <c r="A107" t="s">
        <v>71</v>
      </c>
      <c r="B107">
        <f>B67*10000/B62</f>
        <v>0.47268316901836754</v>
      </c>
      <c r="C107">
        <f>C67*10000/C62</f>
        <v>-0.06580308662758821</v>
      </c>
      <c r="D107">
        <f>D67*10000/D62</f>
        <v>-0.08101250805915457</v>
      </c>
      <c r="E107">
        <f>E67*10000/E62</f>
        <v>-0.4639743861897156</v>
      </c>
      <c r="F107">
        <f>F67*10000/F62</f>
        <v>0.2181343314760096</v>
      </c>
      <c r="G107">
        <f>AVERAGE(C107:E107)</f>
        <v>-0.20359666029215276</v>
      </c>
      <c r="H107">
        <f>STDEV(C107:E107)</f>
        <v>0.22562192210146717</v>
      </c>
      <c r="I107">
        <f>(B107*B4+C107*C4+D107*D4+E107*E4+F107*F4)/SUM(B4:F4)</f>
        <v>-0.04964952704488674</v>
      </c>
      <c r="K107">
        <f>(LN(H107)+LN(H127))/2-LN(K114*K115^7)</f>
        <v>-4.229307652775294</v>
      </c>
    </row>
    <row r="108" spans="1:9" ht="12.75">
      <c r="A108" t="s">
        <v>72</v>
      </c>
      <c r="B108">
        <f>B68*10000/B62</f>
        <v>0.02638677632170223</v>
      </c>
      <c r="C108">
        <f>C68*10000/C62</f>
        <v>0.13603734584501273</v>
      </c>
      <c r="D108">
        <f>D68*10000/D62</f>
        <v>0.1956488593503101</v>
      </c>
      <c r="E108">
        <f>E68*10000/E62</f>
        <v>0.09737793056123131</v>
      </c>
      <c r="F108">
        <f>F68*10000/F62</f>
        <v>-0.12773699644822015</v>
      </c>
      <c r="G108">
        <f>AVERAGE(C108:E108)</f>
        <v>0.14302137858551803</v>
      </c>
      <c r="H108">
        <f>STDEV(C108:E108)</f>
        <v>0.04950632683059196</v>
      </c>
      <c r="I108">
        <f>(B108*B4+C108*C4+D108*D4+E108*E4+F108*F4)/SUM(B4:F4)</f>
        <v>0.08979875848705937</v>
      </c>
    </row>
    <row r="109" spans="1:9" ht="12.75">
      <c r="A109" t="s">
        <v>73</v>
      </c>
      <c r="B109">
        <f>B69*10000/B62</f>
        <v>-0.3622765428207233</v>
      </c>
      <c r="C109">
        <f>C69*10000/C62</f>
        <v>-0.11417125709846682</v>
      </c>
      <c r="D109">
        <f>D69*10000/D62</f>
        <v>-0.035617572802658135</v>
      </c>
      <c r="E109">
        <f>E69*10000/E62</f>
        <v>-0.002588272884102997</v>
      </c>
      <c r="F109">
        <f>F69*10000/F62</f>
        <v>-0.1227211311026351</v>
      </c>
      <c r="G109">
        <f>AVERAGE(C109:E109)</f>
        <v>-0.050792367595075986</v>
      </c>
      <c r="H109">
        <f>STDEV(C109:E109)</f>
        <v>0.05731837741326716</v>
      </c>
      <c r="I109">
        <f>(B109*B4+C109*C4+D109*D4+E109*E4+F109*F4)/SUM(B4:F4)</f>
        <v>-0.10524801612490381</v>
      </c>
    </row>
    <row r="110" spans="1:11" ht="12.75">
      <c r="A110" t="s">
        <v>74</v>
      </c>
      <c r="B110">
        <f>B70*10000/B62</f>
        <v>-0.38588678943455146</v>
      </c>
      <c r="C110">
        <f>C70*10000/C62</f>
        <v>-0.06431001525744086</v>
      </c>
      <c r="D110">
        <f>D70*10000/D62</f>
        <v>-0.006089304381251351</v>
      </c>
      <c r="E110">
        <f>E70*10000/E62</f>
        <v>-0.05802893883382724</v>
      </c>
      <c r="F110">
        <f>F70*10000/F62</f>
        <v>-0.3719604542211782</v>
      </c>
      <c r="G110">
        <f>AVERAGE(C110:E110)</f>
        <v>-0.04280941949083982</v>
      </c>
      <c r="H110">
        <f>STDEV(C110:E110)</f>
        <v>0.031955251845446134</v>
      </c>
      <c r="I110">
        <f>(B110*B4+C110*C4+D110*D4+E110*E4+F110*F4)/SUM(B4:F4)</f>
        <v>-0.1364424285886217</v>
      </c>
      <c r="K110">
        <f>EXP(AVERAGE(K103:K107))</f>
        <v>0.031340682155304084</v>
      </c>
    </row>
    <row r="111" spans="1:9" ht="12.75">
      <c r="A111" t="s">
        <v>75</v>
      </c>
      <c r="B111">
        <f>B71*10000/B62</f>
        <v>0.0004341073238657825</v>
      </c>
      <c r="C111">
        <f>C71*10000/C62</f>
        <v>-0.014923882585506093</v>
      </c>
      <c r="D111">
        <f>D71*10000/D62</f>
        <v>-0.03509101590766364</v>
      </c>
      <c r="E111">
        <f>E71*10000/E62</f>
        <v>-0.0631378556087556</v>
      </c>
      <c r="F111">
        <f>F71*10000/F62</f>
        <v>-0.04677017651002668</v>
      </c>
      <c r="G111">
        <f>AVERAGE(C111:E111)</f>
        <v>-0.03771758470064177</v>
      </c>
      <c r="H111">
        <f>STDEV(C111:E111)</f>
        <v>0.02421406505297784</v>
      </c>
      <c r="I111">
        <f>(B111*B4+C111*C4+D111*D4+E111*E4+F111*F4)/SUM(B4:F4)</f>
        <v>-0.03345578897803547</v>
      </c>
    </row>
    <row r="112" spans="1:9" ht="12.75">
      <c r="A112" t="s">
        <v>76</v>
      </c>
      <c r="B112">
        <f>B72*10000/B62</f>
        <v>-0.03155794699114171</v>
      </c>
      <c r="C112">
        <f>C72*10000/C62</f>
        <v>-0.018537528420084787</v>
      </c>
      <c r="D112">
        <f>D72*10000/D62</f>
        <v>-0.04458660724175325</v>
      </c>
      <c r="E112">
        <f>E72*10000/E62</f>
        <v>-0.06449053553470081</v>
      </c>
      <c r="F112">
        <f>F72*10000/F62</f>
        <v>-0.0578357865623473</v>
      </c>
      <c r="G112">
        <f>AVERAGE(C112:E112)</f>
        <v>-0.042538223732179616</v>
      </c>
      <c r="H112">
        <f>STDEV(C112:E112)</f>
        <v>0.023044882771902038</v>
      </c>
      <c r="I112">
        <f>(B112*B4+C112*C4+D112*D4+E112*E4+F112*F4)/SUM(B4:F4)</f>
        <v>-0.04302287557664047</v>
      </c>
    </row>
    <row r="113" spans="1:9" ht="12.75">
      <c r="A113" t="s">
        <v>77</v>
      </c>
      <c r="B113">
        <f>B73*10000/B62</f>
        <v>0.016178879073201455</v>
      </c>
      <c r="C113">
        <f>C73*10000/C62</f>
        <v>0.03764580958404338</v>
      </c>
      <c r="D113">
        <f>D73*10000/D62</f>
        <v>0.035102361546888804</v>
      </c>
      <c r="E113">
        <f>E73*10000/E62</f>
        <v>0.03643656344977292</v>
      </c>
      <c r="F113">
        <f>F73*10000/F62</f>
        <v>-0.008398176045618289</v>
      </c>
      <c r="G113">
        <f>AVERAGE(C113:E113)</f>
        <v>0.0363949115269017</v>
      </c>
      <c r="H113">
        <f>STDEV(C113:E113)</f>
        <v>0.001272235489772007</v>
      </c>
      <c r="I113">
        <f>(B113*B4+C113*C4+D113*D4+E113*E4+F113*F4)/SUM(B4:F4)</f>
        <v>0.02745910861423357</v>
      </c>
    </row>
    <row r="114" spans="1:11" ht="12.75">
      <c r="A114" t="s">
        <v>78</v>
      </c>
      <c r="B114">
        <f>B74*10000/B62</f>
        <v>-0.21108751801738068</v>
      </c>
      <c r="C114">
        <f>C74*10000/C62</f>
        <v>-0.1849440318074975</v>
      </c>
      <c r="D114">
        <f>D74*10000/D62</f>
        <v>-0.20028728563547404</v>
      </c>
      <c r="E114">
        <f>E74*10000/E62</f>
        <v>-0.16601310773723102</v>
      </c>
      <c r="F114">
        <f>F74*10000/F62</f>
        <v>-0.1491255094874697</v>
      </c>
      <c r="G114">
        <f>AVERAGE(C114:E114)</f>
        <v>-0.18374814172673418</v>
      </c>
      <c r="H114">
        <f>STDEV(C114:E114)</f>
        <v>0.0171683555550336</v>
      </c>
      <c r="I114">
        <f>(B114*B4+C114*C4+D114*D4+E114*E4+F114*F4)/SUM(B4:F4)</f>
        <v>-0.18301508872374872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-0.00518160303113584</v>
      </c>
      <c r="C115">
        <f>C75*10000/C62</f>
        <v>-0.0028538014024664686</v>
      </c>
      <c r="D115">
        <f>D75*10000/D62</f>
        <v>-0.009285408055971348</v>
      </c>
      <c r="E115">
        <f>E75*10000/E62</f>
        <v>0.0006444607973714723</v>
      </c>
      <c r="F115">
        <f>F75*10000/F62</f>
        <v>-0.009633117104875018</v>
      </c>
      <c r="G115">
        <f>AVERAGE(C115:E115)</f>
        <v>-0.003831582887022115</v>
      </c>
      <c r="H115">
        <f>STDEV(C115:E115)</f>
        <v>0.005036627476278332</v>
      </c>
      <c r="I115">
        <f>(B115*B4+C115*C4+D115*D4+E115*E4+F115*F4)/SUM(B4:F4)</f>
        <v>-0.004805722771293182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23.33903954536662</v>
      </c>
      <c r="C122">
        <f>C82*10000/C62</f>
        <v>15.896325135666906</v>
      </c>
      <c r="D122">
        <f>D82*10000/D62</f>
        <v>0.9564261546519128</v>
      </c>
      <c r="E122">
        <f>E82*10000/E62</f>
        <v>-22.48557057164242</v>
      </c>
      <c r="F122">
        <f>F82*10000/F62</f>
        <v>-11.29554815625886</v>
      </c>
      <c r="G122">
        <f>AVERAGE(C122:E122)</f>
        <v>-1.8776064271078674</v>
      </c>
      <c r="H122">
        <f>STDEV(C122:E122)</f>
        <v>19.34725523239794</v>
      </c>
      <c r="I122">
        <f>(B122*B4+C122*C4+D122*D4+E122*E4+F122*F4)/SUM(B4:F4)</f>
        <v>0.4762243211521216</v>
      </c>
    </row>
    <row r="123" spans="1:9" ht="12.75">
      <c r="A123" t="s">
        <v>82</v>
      </c>
      <c r="B123">
        <f>B83*10000/B62</f>
        <v>-0.4986639140611486</v>
      </c>
      <c r="C123">
        <f>C83*10000/C62</f>
        <v>-3.7610189768339506</v>
      </c>
      <c r="D123">
        <f>D83*10000/D62</f>
        <v>-2.0353267523045555</v>
      </c>
      <c r="E123">
        <f>E83*10000/E62</f>
        <v>-4.354734766188495</v>
      </c>
      <c r="F123">
        <f>F83*10000/F62</f>
        <v>4.093730487287978</v>
      </c>
      <c r="G123">
        <f>AVERAGE(C123:E123)</f>
        <v>-3.3836934984423337</v>
      </c>
      <c r="H123">
        <f>STDEV(C123:E123)</f>
        <v>1.2048627603174806</v>
      </c>
      <c r="I123">
        <f>(B123*B4+C123*C4+D123*D4+E123*E4+F123*F4)/SUM(B4:F4)</f>
        <v>-1.9626061475107381</v>
      </c>
    </row>
    <row r="124" spans="1:9" ht="12.75">
      <c r="A124" t="s">
        <v>83</v>
      </c>
      <c r="B124">
        <f>B84*10000/B62</f>
        <v>-4.9479618016608935</v>
      </c>
      <c r="C124">
        <f>C84*10000/C62</f>
        <v>-7.969153249636288</v>
      </c>
      <c r="D124">
        <f>D84*10000/D62</f>
        <v>-7.687860745608154</v>
      </c>
      <c r="E124">
        <f>E84*10000/E62</f>
        <v>-5.780029629699594</v>
      </c>
      <c r="F124">
        <f>F84*10000/F62</f>
        <v>-5.311912783681836</v>
      </c>
      <c r="G124">
        <f>AVERAGE(C124:E124)</f>
        <v>-7.145681208314678</v>
      </c>
      <c r="H124">
        <f>STDEV(C124:E124)</f>
        <v>1.1910224783084504</v>
      </c>
      <c r="I124">
        <f>(B124*B4+C124*C4+D124*D4+E124*E4+F124*F4)/SUM(B4:F4)</f>
        <v>-6.5826144013531565</v>
      </c>
    </row>
    <row r="125" spans="1:9" ht="12.75">
      <c r="A125" t="s">
        <v>84</v>
      </c>
      <c r="B125">
        <f>B85*10000/B62</f>
        <v>-0.07432823308768186</v>
      </c>
      <c r="C125">
        <f>C85*10000/C62</f>
        <v>-0.9740575283413954</v>
      </c>
      <c r="D125">
        <f>D85*10000/D62</f>
        <v>-0.5392588349065287</v>
      </c>
      <c r="E125">
        <f>E85*10000/E62</f>
        <v>-0.6379119259454867</v>
      </c>
      <c r="F125">
        <f>F85*10000/F62</f>
        <v>-1.4932070516254068</v>
      </c>
      <c r="G125">
        <f>AVERAGE(C125:E125)</f>
        <v>-0.7170760963978036</v>
      </c>
      <c r="H125">
        <f>STDEV(C125:E125)</f>
        <v>0.22795328549007465</v>
      </c>
      <c r="I125">
        <f>(B125*B4+C125*C4+D125*D4+E125*E4+F125*F4)/SUM(B4:F4)</f>
        <v>-0.7291205155955778</v>
      </c>
    </row>
    <row r="126" spans="1:9" ht="12.75">
      <c r="A126" t="s">
        <v>85</v>
      </c>
      <c r="B126">
        <f>B86*10000/B62</f>
        <v>-0.1838349671620083</v>
      </c>
      <c r="C126">
        <f>C86*10000/C62</f>
        <v>0.9369514159778594</v>
      </c>
      <c r="D126">
        <f>D86*10000/D62</f>
        <v>0.12191943810723618</v>
      </c>
      <c r="E126">
        <f>E86*10000/E62</f>
        <v>-0.19594861451690682</v>
      </c>
      <c r="F126">
        <f>F86*10000/F62</f>
        <v>1.2782154764148015</v>
      </c>
      <c r="G126">
        <f>AVERAGE(C126:E126)</f>
        <v>0.2876407465227296</v>
      </c>
      <c r="H126">
        <f>STDEV(C126:E126)</f>
        <v>0.584348597860017</v>
      </c>
      <c r="I126">
        <f>(B126*B4+C126*C4+D126*D4+E126*E4+F126*F4)/SUM(B4:F4)</f>
        <v>0.3530965012924588</v>
      </c>
    </row>
    <row r="127" spans="1:9" ht="12.75">
      <c r="A127" t="s">
        <v>86</v>
      </c>
      <c r="B127">
        <f>B87*10000/B62</f>
        <v>0.164476777220001</v>
      </c>
      <c r="C127">
        <f>C87*10000/C62</f>
        <v>0.1278761652655731</v>
      </c>
      <c r="D127">
        <f>D87*10000/D62</f>
        <v>0.16663766605979408</v>
      </c>
      <c r="E127">
        <f>E87*10000/E62</f>
        <v>0.14636563913877773</v>
      </c>
      <c r="F127">
        <f>F87*10000/F62</f>
        <v>0.4148841490465763</v>
      </c>
      <c r="G127">
        <f>AVERAGE(C127:E127)</f>
        <v>0.14695982348804829</v>
      </c>
      <c r="H127">
        <f>STDEV(C127:E127)</f>
        <v>0.01938758048947297</v>
      </c>
      <c r="I127">
        <f>(B127*B4+C127*C4+D127*D4+E127*E4+F127*F4)/SUM(B4:F4)</f>
        <v>0.18554161052545629</v>
      </c>
    </row>
    <row r="128" spans="1:9" ht="12.75">
      <c r="A128" t="s">
        <v>87</v>
      </c>
      <c r="B128">
        <f>B88*10000/B62</f>
        <v>-0.55455556155674</v>
      </c>
      <c r="C128">
        <f>C88*10000/C62</f>
        <v>-0.2587917585580067</v>
      </c>
      <c r="D128">
        <f>D88*10000/D62</f>
        <v>-0.7735730371642981</v>
      </c>
      <c r="E128">
        <f>E88*10000/E62</f>
        <v>-0.708612133139505</v>
      </c>
      <c r="F128">
        <f>F88*10000/F62</f>
        <v>-0.4936940239813437</v>
      </c>
      <c r="G128">
        <f>AVERAGE(C128:E128)</f>
        <v>-0.5803256429539366</v>
      </c>
      <c r="H128">
        <f>STDEV(C128:E128)</f>
        <v>0.2803444468399205</v>
      </c>
      <c r="I128">
        <f>(B128*B4+C128*C4+D128*D4+E128*E4+F128*F4)/SUM(B4:F4)</f>
        <v>-0.5649843943169333</v>
      </c>
    </row>
    <row r="129" spans="1:9" ht="12.75">
      <c r="A129" t="s">
        <v>88</v>
      </c>
      <c r="B129">
        <f>B89*10000/B62</f>
        <v>-0.129357021121711</v>
      </c>
      <c r="C129">
        <f>C89*10000/C62</f>
        <v>-0.01803735381628932</v>
      </c>
      <c r="D129">
        <f>D89*10000/D62</f>
        <v>-0.12215142787507252</v>
      </c>
      <c r="E129">
        <f>E89*10000/E62</f>
        <v>0.03433231922505462</v>
      </c>
      <c r="F129">
        <f>F89*10000/F62</f>
        <v>-0.028366657858206776</v>
      </c>
      <c r="G129">
        <f>AVERAGE(C129:E129)</f>
        <v>-0.03528548748876908</v>
      </c>
      <c r="H129">
        <f>STDEV(C129:E129)</f>
        <v>0.07965497073636983</v>
      </c>
      <c r="I129">
        <f>(B129*B4+C129*C4+D129*D4+E129*E4+F129*F4)/SUM(B4:F4)</f>
        <v>-0.04786576846801519</v>
      </c>
    </row>
    <row r="130" spans="1:9" ht="12.75">
      <c r="A130" t="s">
        <v>89</v>
      </c>
      <c r="B130">
        <f>B90*10000/B62</f>
        <v>-0.02956815563482034</v>
      </c>
      <c r="C130">
        <f>C90*10000/C62</f>
        <v>-0.016989874272970076</v>
      </c>
      <c r="D130">
        <f>D90*10000/D62</f>
        <v>-0.1726192372178636</v>
      </c>
      <c r="E130">
        <f>E90*10000/E62</f>
        <v>-0.23371433669571903</v>
      </c>
      <c r="F130">
        <f>F90*10000/F62</f>
        <v>0.11248526514918168</v>
      </c>
      <c r="G130">
        <f>AVERAGE(C130:E130)</f>
        <v>-0.14110781606218423</v>
      </c>
      <c r="H130">
        <f>STDEV(C130:E130)</f>
        <v>0.11174569522154011</v>
      </c>
      <c r="I130">
        <f>(B130*B4+C130*C4+D130*D4+E130*E4+F130*F4)/SUM(B4:F4)</f>
        <v>-0.09095480999710111</v>
      </c>
    </row>
    <row r="131" spans="1:9" ht="12.75">
      <c r="A131" t="s">
        <v>90</v>
      </c>
      <c r="B131">
        <f>B91*10000/B62</f>
        <v>0.000869950091922184</v>
      </c>
      <c r="C131">
        <f>C91*10000/C62</f>
        <v>-0.00030871401207799857</v>
      </c>
      <c r="D131">
        <f>D91*10000/D62</f>
        <v>-0.02890344924569832</v>
      </c>
      <c r="E131">
        <f>E91*10000/E62</f>
        <v>0.023127647749677894</v>
      </c>
      <c r="F131">
        <f>F91*10000/F62</f>
        <v>0.01681396531147362</v>
      </c>
      <c r="G131">
        <f>AVERAGE(C131:E131)</f>
        <v>-0.002028171836032809</v>
      </c>
      <c r="H131">
        <f>STDEV(C131:E131)</f>
        <v>0.026058130497827958</v>
      </c>
      <c r="I131">
        <f>(B131*B4+C131*C4+D131*D4+E131*E4+F131*F4)/SUM(B4:F4)</f>
        <v>0.000929549255018123</v>
      </c>
    </row>
    <row r="132" spans="1:9" ht="12.75">
      <c r="A132" t="s">
        <v>91</v>
      </c>
      <c r="B132">
        <f>B92*10000/B62</f>
        <v>-0.0021782932574978017</v>
      </c>
      <c r="C132">
        <f>C92*10000/C62</f>
        <v>0.038960965129952924</v>
      </c>
      <c r="D132">
        <f>D92*10000/D62</f>
        <v>-0.029067840385268762</v>
      </c>
      <c r="E132">
        <f>E92*10000/E62</f>
        <v>-0.05468581635862884</v>
      </c>
      <c r="F132">
        <f>F92*10000/F62</f>
        <v>-0.0021489341795044867</v>
      </c>
      <c r="G132">
        <f>AVERAGE(C132:E132)</f>
        <v>-0.014930897204648227</v>
      </c>
      <c r="H132">
        <f>STDEV(C132:E132)</f>
        <v>0.04839751845561521</v>
      </c>
      <c r="I132">
        <f>(B132*B4+C132*C4+D132*D4+E132*E4+F132*F4)/SUM(B4:F4)</f>
        <v>-0.011384570817459177</v>
      </c>
    </row>
    <row r="133" spans="1:9" ht="12.75">
      <c r="A133" t="s">
        <v>92</v>
      </c>
      <c r="B133">
        <f>B93*10000/B62</f>
        <v>0.11496185834277309</v>
      </c>
      <c r="C133">
        <f>C93*10000/C62</f>
        <v>0.11093128079160931</v>
      </c>
      <c r="D133">
        <f>D93*10000/D62</f>
        <v>0.11018584728063505</v>
      </c>
      <c r="E133">
        <f>E93*10000/E62</f>
        <v>0.09605132834538398</v>
      </c>
      <c r="F133">
        <f>F93*10000/F62</f>
        <v>0.0860195759957406</v>
      </c>
      <c r="G133">
        <f>AVERAGE(C133:E133)</f>
        <v>0.10572281880587613</v>
      </c>
      <c r="H133">
        <f>STDEV(C133:E133)</f>
        <v>0.008384045179706414</v>
      </c>
      <c r="I133">
        <f>(B133*B4+C133*C4+D133*D4+E133*E4+F133*F4)/SUM(B4:F4)</f>
        <v>0.1043971682679684</v>
      </c>
    </row>
    <row r="134" spans="1:9" ht="12.75">
      <c r="A134" t="s">
        <v>93</v>
      </c>
      <c r="B134">
        <f>B94*10000/B62</f>
        <v>-0.01899474597225796</v>
      </c>
      <c r="C134">
        <f>C94*10000/C62</f>
        <v>-0.0018974418350433335</v>
      </c>
      <c r="D134">
        <f>D94*10000/D62</f>
        <v>-0.01636896078597527</v>
      </c>
      <c r="E134">
        <f>E94*10000/E62</f>
        <v>-0.0338483600385006</v>
      </c>
      <c r="F134">
        <f>F94*10000/F62</f>
        <v>-0.038266106843406034</v>
      </c>
      <c r="G134">
        <f>AVERAGE(C134:E134)</f>
        <v>-0.017371587553173067</v>
      </c>
      <c r="H134">
        <f>STDEV(C134:E134)</f>
        <v>0.015999038684768856</v>
      </c>
      <c r="I134">
        <f>(B134*B4+C134*C4+D134*D4+E134*E4+F134*F4)/SUM(B4:F4)</f>
        <v>-0.020420590213378487</v>
      </c>
    </row>
    <row r="135" spans="1:9" ht="12.75">
      <c r="A135" t="s">
        <v>94</v>
      </c>
      <c r="B135">
        <f>B95*10000/B62</f>
        <v>0.0021023035546686272</v>
      </c>
      <c r="C135">
        <f>C95*10000/C62</f>
        <v>-0.007192837586736273</v>
      </c>
      <c r="D135">
        <f>D95*10000/D62</f>
        <v>-0.008331380734939312</v>
      </c>
      <c r="E135">
        <f>E95*10000/E62</f>
        <v>-0.004171228044390438</v>
      </c>
      <c r="F135">
        <f>F95*10000/F62</f>
        <v>0.0015142739330479254</v>
      </c>
      <c r="G135">
        <f>AVERAGE(C135:E135)</f>
        <v>-0.006565148788688674</v>
      </c>
      <c r="H135">
        <f>STDEV(C135:E135)</f>
        <v>0.0021499331437433346</v>
      </c>
      <c r="I135">
        <f>(B135*B4+C135*C4+D135*D4+E135*E4+F135*F4)/SUM(B4:F4)</f>
        <v>-0.004231025522755296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2004-12-22T09:57:55Z</cp:lastPrinted>
  <dcterms:created xsi:type="dcterms:W3CDTF">2004-12-22T09:57:55Z</dcterms:created>
  <dcterms:modified xsi:type="dcterms:W3CDTF">2005-01-07T10:36:58Z</dcterms:modified>
  <cp:category/>
  <cp:version/>
  <cp:contentType/>
  <cp:contentStatus/>
</cp:coreProperties>
</file>