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<sst xmlns="http://schemas.openxmlformats.org/spreadsheetml/2006/main" count="204" uniqueCount="98">
  <si>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23/12/2004       11:44:10</t>
  </si>
  <si>
    <t>SIEGMUND</t>
  </si>
  <si>
    <t>HCMQAP447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</si>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</sst>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0094551"/>
        <c:axId val="2415504"/>
      </c:lineChart>
      <c:catAx>
        <c:axId val="300945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15504"/>
        <c:crosses val="autoZero"/>
        <c:auto val="1"/>
        <c:lblOffset val="100"/>
        <c:noMultiLvlLbl val="0"/>
      </c:catAx>
      <c:valAx>
        <c:axId val="2415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09455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-0.002189</v>
      </c>
      <c r="C4" s="12">
        <v>-0.003748</v>
      </c>
      <c r="D4" s="12">
        <v>-0.003748</v>
      </c>
      <c r="E4" s="12">
        <v>-0.003749</v>
      </c>
      <c r="F4" s="24">
        <v>-0.00215</v>
      </c>
      <c r="G4" s="34">
        <v>-0.011687</v>
      </c>
    </row>
    <row r="5" spans="1:7" ht="12.75" thickBot="1">
      <c r="A5" s="44" t="s">
        <v>13</v>
      </c>
      <c r="B5" s="45">
        <v>-0.43543</v>
      </c>
      <c r="C5" s="46">
        <v>0.517253</v>
      </c>
      <c r="D5" s="46">
        <v>-0.347636</v>
      </c>
      <c r="E5" s="46">
        <v>0.057851</v>
      </c>
      <c r="F5" s="47">
        <v>-0.046386</v>
      </c>
      <c r="G5" s="48">
        <v>8.373409</v>
      </c>
    </row>
    <row r="6" spans="1:7" ht="12.75" thickTop="1">
      <c r="A6" s="6" t="s">
        <v>14</v>
      </c>
      <c r="B6" s="39">
        <v>-33.12812</v>
      </c>
      <c r="C6" s="40">
        <v>101.8905</v>
      </c>
      <c r="D6" s="40">
        <v>-24.00059</v>
      </c>
      <c r="E6" s="40">
        <v>23.71727</v>
      </c>
      <c r="F6" s="41">
        <v>-143.3513</v>
      </c>
      <c r="G6" s="42">
        <v>0.01200419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-0.3819642</v>
      </c>
      <c r="C8" s="13">
        <v>0.2958733</v>
      </c>
      <c r="D8" s="13">
        <v>-1.468491</v>
      </c>
      <c r="E8" s="13">
        <v>0.09273912</v>
      </c>
      <c r="F8" s="25">
        <v>-5.953893</v>
      </c>
      <c r="G8" s="35">
        <v>-1.134688</v>
      </c>
    </row>
    <row r="9" spans="1:7" ht="12">
      <c r="A9" s="20" t="s">
        <v>17</v>
      </c>
      <c r="B9" s="29">
        <v>0.3398152</v>
      </c>
      <c r="C9" s="13">
        <v>-0.1508318</v>
      </c>
      <c r="D9" s="13">
        <v>0.6506183</v>
      </c>
      <c r="E9" s="13">
        <v>0.2411085</v>
      </c>
      <c r="F9" s="25">
        <v>-0.6309779</v>
      </c>
      <c r="G9" s="35">
        <v>0.1390994</v>
      </c>
    </row>
    <row r="10" spans="1:7" ht="12">
      <c r="A10" s="20" t="s">
        <v>18</v>
      </c>
      <c r="B10" s="29">
        <v>0.4831488</v>
      </c>
      <c r="C10" s="13">
        <v>-0.2598615</v>
      </c>
      <c r="D10" s="13">
        <v>0.1021821</v>
      </c>
      <c r="E10" s="13">
        <v>-0.001662079</v>
      </c>
      <c r="F10" s="25">
        <v>-0.4512582</v>
      </c>
      <c r="G10" s="35">
        <v>-0.03267958</v>
      </c>
    </row>
    <row r="11" spans="1:7" ht="12">
      <c r="A11" s="21" t="s">
        <v>19</v>
      </c>
      <c r="B11" s="31">
        <v>4.132155</v>
      </c>
      <c r="C11" s="15">
        <v>2.30198</v>
      </c>
      <c r="D11" s="15">
        <v>2.165009</v>
      </c>
      <c r="E11" s="15">
        <v>1.439525</v>
      </c>
      <c r="F11" s="27">
        <v>12.2986</v>
      </c>
      <c r="G11" s="37">
        <v>3.697603</v>
      </c>
    </row>
    <row r="12" spans="1:7" ht="12">
      <c r="A12" s="20" t="s">
        <v>20</v>
      </c>
      <c r="B12" s="29">
        <v>0.1213733</v>
      </c>
      <c r="C12" s="13">
        <v>0.1029351</v>
      </c>
      <c r="D12" s="13">
        <v>-0.0842223</v>
      </c>
      <c r="E12" s="13">
        <v>0.0658582</v>
      </c>
      <c r="F12" s="25">
        <v>-0.4465343</v>
      </c>
      <c r="G12" s="35">
        <v>-0.02421292</v>
      </c>
    </row>
    <row r="13" spans="1:7" ht="12">
      <c r="A13" s="20" t="s">
        <v>21</v>
      </c>
      <c r="B13" s="29">
        <v>0.1841592</v>
      </c>
      <c r="C13" s="13">
        <v>0.01260256</v>
      </c>
      <c r="D13" s="13">
        <v>0.07542641</v>
      </c>
      <c r="E13" s="13">
        <v>-0.01174723</v>
      </c>
      <c r="F13" s="25">
        <v>0.08345528</v>
      </c>
      <c r="G13" s="35">
        <v>0.05575677</v>
      </c>
    </row>
    <row r="14" spans="1:7" ht="12">
      <c r="A14" s="20" t="s">
        <v>22</v>
      </c>
      <c r="B14" s="29">
        <v>0.07469791</v>
      </c>
      <c r="C14" s="13">
        <v>0.04498101</v>
      </c>
      <c r="D14" s="13">
        <v>0.03460639</v>
      </c>
      <c r="E14" s="13">
        <v>0.09617242</v>
      </c>
      <c r="F14" s="25">
        <v>0.08192915</v>
      </c>
      <c r="G14" s="35">
        <v>0.06407168</v>
      </c>
    </row>
    <row r="15" spans="1:7" ht="12">
      <c r="A15" s="21" t="s">
        <v>23</v>
      </c>
      <c r="B15" s="31">
        <v>-0.292603</v>
      </c>
      <c r="C15" s="15">
        <v>-0.07765067</v>
      </c>
      <c r="D15" s="15">
        <v>-0.1062009</v>
      </c>
      <c r="E15" s="15">
        <v>-0.0931913</v>
      </c>
      <c r="F15" s="27">
        <v>-0.3951041</v>
      </c>
      <c r="G15" s="37">
        <v>-0.1622393</v>
      </c>
    </row>
    <row r="16" spans="1:7" ht="12">
      <c r="A16" s="20" t="s">
        <v>24</v>
      </c>
      <c r="B16" s="29">
        <v>0.005999669</v>
      </c>
      <c r="C16" s="13">
        <v>-0.02736543</v>
      </c>
      <c r="D16" s="13">
        <v>-0.006790973</v>
      </c>
      <c r="E16" s="13">
        <v>-0.05467669</v>
      </c>
      <c r="F16" s="25">
        <v>-0.005430725</v>
      </c>
      <c r="G16" s="35">
        <v>-0.02127556</v>
      </c>
    </row>
    <row r="17" spans="1:7" ht="12">
      <c r="A17" s="20" t="s">
        <v>25</v>
      </c>
      <c r="B17" s="29">
        <v>-0.0436638</v>
      </c>
      <c r="C17" s="13">
        <v>-0.04937536</v>
      </c>
      <c r="D17" s="13">
        <v>-0.0495536</v>
      </c>
      <c r="E17" s="13">
        <v>-0.03518654</v>
      </c>
      <c r="F17" s="25">
        <v>-0.03855516</v>
      </c>
      <c r="G17" s="35">
        <v>-0.04370945</v>
      </c>
    </row>
    <row r="18" spans="1:7" ht="12">
      <c r="A18" s="20" t="s">
        <v>26</v>
      </c>
      <c r="B18" s="29">
        <v>0.02087817</v>
      </c>
      <c r="C18" s="13">
        <v>7.761383E-05</v>
      </c>
      <c r="D18" s="13">
        <v>0.02367725</v>
      </c>
      <c r="E18" s="13">
        <v>0.01472106</v>
      </c>
      <c r="F18" s="25">
        <v>-0.005850491</v>
      </c>
      <c r="G18" s="35">
        <v>0.01136014</v>
      </c>
    </row>
    <row r="19" spans="1:7" ht="12">
      <c r="A19" s="21" t="s">
        <v>27</v>
      </c>
      <c r="B19" s="31">
        <v>-0.2038205</v>
      </c>
      <c r="C19" s="15">
        <v>-0.1913551</v>
      </c>
      <c r="D19" s="15">
        <v>-0.1892512</v>
      </c>
      <c r="E19" s="15">
        <v>-0.1837936</v>
      </c>
      <c r="F19" s="27">
        <v>-0.1279978</v>
      </c>
      <c r="G19" s="37">
        <v>-0.1820394</v>
      </c>
    </row>
    <row r="20" spans="1:7" ht="12.75" thickBot="1">
      <c r="A20" s="44" t="s">
        <v>28</v>
      </c>
      <c r="B20" s="45">
        <v>-0.0006827821</v>
      </c>
      <c r="C20" s="46">
        <v>-0.003491254</v>
      </c>
      <c r="D20" s="46">
        <v>-0.007439869</v>
      </c>
      <c r="E20" s="46">
        <v>-0.009839583</v>
      </c>
      <c r="F20" s="47">
        <v>-0.01257283</v>
      </c>
      <c r="G20" s="48">
        <v>-0.006825894</v>
      </c>
    </row>
    <row r="21" spans="1:7" ht="12.75" thickTop="1">
      <c r="A21" s="6" t="s">
        <v>29</v>
      </c>
      <c r="B21" s="39">
        <v>-14.98663</v>
      </c>
      <c r="C21" s="40">
        <v>91.67684</v>
      </c>
      <c r="D21" s="40">
        <v>-72.66807</v>
      </c>
      <c r="E21" s="40">
        <v>42.86119</v>
      </c>
      <c r="F21" s="41">
        <v>-92.56979</v>
      </c>
      <c r="G21" s="43">
        <v>0.00958822</v>
      </c>
    </row>
    <row r="22" spans="1:7" ht="12">
      <c r="A22" s="20" t="s">
        <v>30</v>
      </c>
      <c r="B22" s="29">
        <v>-8.708609</v>
      </c>
      <c r="C22" s="13">
        <v>10.34506</v>
      </c>
      <c r="D22" s="13">
        <v>-6.952718</v>
      </c>
      <c r="E22" s="13">
        <v>1.157027</v>
      </c>
      <c r="F22" s="25">
        <v>-0.9277219</v>
      </c>
      <c r="G22" s="36">
        <v>0</v>
      </c>
    </row>
    <row r="23" spans="1:7" ht="12">
      <c r="A23" s="20" t="s">
        <v>31</v>
      </c>
      <c r="B23" s="29">
        <v>1.281215</v>
      </c>
      <c r="C23" s="13">
        <v>-0.781191</v>
      </c>
      <c r="D23" s="13">
        <v>-0.6269512</v>
      </c>
      <c r="E23" s="13">
        <v>-1.433576</v>
      </c>
      <c r="F23" s="25">
        <v>7.81611</v>
      </c>
      <c r="G23" s="35">
        <v>0.5745661</v>
      </c>
    </row>
    <row r="24" spans="1:7" ht="12">
      <c r="A24" s="20" t="s">
        <v>32</v>
      </c>
      <c r="B24" s="29">
        <v>-0.9176298</v>
      </c>
      <c r="C24" s="13">
        <v>-3.485968</v>
      </c>
      <c r="D24" s="13">
        <v>-4.208708</v>
      </c>
      <c r="E24" s="13">
        <v>-4.190948</v>
      </c>
      <c r="F24" s="25">
        <v>-7.56543</v>
      </c>
      <c r="G24" s="49">
        <v>-4.031364</v>
      </c>
    </row>
    <row r="25" spans="1:7" ht="12">
      <c r="A25" s="20" t="s">
        <v>33</v>
      </c>
      <c r="B25" s="29">
        <v>-0.05550453</v>
      </c>
      <c r="C25" s="13">
        <v>-0.02962712</v>
      </c>
      <c r="D25" s="13">
        <v>-0.3120911</v>
      </c>
      <c r="E25" s="13">
        <v>-0.7173864</v>
      </c>
      <c r="F25" s="25">
        <v>-1.564106</v>
      </c>
      <c r="G25" s="35">
        <v>-0.4783267</v>
      </c>
    </row>
    <row r="26" spans="1:7" ht="12">
      <c r="A26" s="21" t="s">
        <v>34</v>
      </c>
      <c r="B26" s="31">
        <v>-0.09349097</v>
      </c>
      <c r="C26" s="15">
        <v>0.1459885</v>
      </c>
      <c r="D26" s="15">
        <v>-0.2066485</v>
      </c>
      <c r="E26" s="15">
        <v>-0.2359433</v>
      </c>
      <c r="F26" s="27">
        <v>1.842703</v>
      </c>
      <c r="G26" s="37">
        <v>0.1699974</v>
      </c>
    </row>
    <row r="27" spans="1:7" ht="12">
      <c r="A27" s="20" t="s">
        <v>35</v>
      </c>
      <c r="B27" s="29">
        <v>-0.06428455</v>
      </c>
      <c r="C27" s="13">
        <v>-0.09334592</v>
      </c>
      <c r="D27" s="13">
        <v>-0.03799588</v>
      </c>
      <c r="E27" s="13">
        <v>0.4651512</v>
      </c>
      <c r="F27" s="25">
        <v>0.2687995</v>
      </c>
      <c r="G27" s="35">
        <v>0.1083605</v>
      </c>
    </row>
    <row r="28" spans="1:7" ht="12">
      <c r="A28" s="20" t="s">
        <v>36</v>
      </c>
      <c r="B28" s="29">
        <v>0.3307929</v>
      </c>
      <c r="C28" s="13">
        <v>-0.3272245</v>
      </c>
      <c r="D28" s="13">
        <v>-0.3649755</v>
      </c>
      <c r="E28" s="13">
        <v>-0.4343318</v>
      </c>
      <c r="F28" s="25">
        <v>-0.5985767</v>
      </c>
      <c r="G28" s="35">
        <v>-0.3070693</v>
      </c>
    </row>
    <row r="29" spans="1:7" ht="12">
      <c r="A29" s="20" t="s">
        <v>37</v>
      </c>
      <c r="B29" s="29">
        <v>0.06199823</v>
      </c>
      <c r="C29" s="13">
        <v>0.01825991</v>
      </c>
      <c r="D29" s="13">
        <v>-0.02645336</v>
      </c>
      <c r="E29" s="13">
        <v>0.003727964</v>
      </c>
      <c r="F29" s="25">
        <v>-0.03215185</v>
      </c>
      <c r="G29" s="35">
        <v>0.003207277</v>
      </c>
    </row>
    <row r="30" spans="1:7" ht="12">
      <c r="A30" s="21" t="s">
        <v>38</v>
      </c>
      <c r="B30" s="31">
        <v>0.06981591</v>
      </c>
      <c r="C30" s="15">
        <v>0.0679217</v>
      </c>
      <c r="D30" s="15">
        <v>-0.03110405</v>
      </c>
      <c r="E30" s="15">
        <v>-0.1716832</v>
      </c>
      <c r="F30" s="27">
        <v>0.1330005</v>
      </c>
      <c r="G30" s="37">
        <v>-0.004313745</v>
      </c>
    </row>
    <row r="31" spans="1:7" ht="12">
      <c r="A31" s="20" t="s">
        <v>39</v>
      </c>
      <c r="B31" s="29">
        <v>-0.03039756</v>
      </c>
      <c r="C31" s="13">
        <v>-0.005588723</v>
      </c>
      <c r="D31" s="13">
        <v>-0.008458861</v>
      </c>
      <c r="E31" s="13">
        <v>0.02509691</v>
      </c>
      <c r="F31" s="25">
        <v>0.03209999</v>
      </c>
      <c r="G31" s="35">
        <v>0.002814331</v>
      </c>
    </row>
    <row r="32" spans="1:7" ht="12">
      <c r="A32" s="20" t="s">
        <v>40</v>
      </c>
      <c r="B32" s="29">
        <v>0.05344898</v>
      </c>
      <c r="C32" s="13">
        <v>-0.001470559</v>
      </c>
      <c r="D32" s="13">
        <v>-0.005906409</v>
      </c>
      <c r="E32" s="13">
        <v>-0.009743797</v>
      </c>
      <c r="F32" s="25">
        <v>-0.04739939</v>
      </c>
      <c r="G32" s="35">
        <v>-0.003155909</v>
      </c>
    </row>
    <row r="33" spans="1:7" ht="12">
      <c r="A33" s="20" t="s">
        <v>41</v>
      </c>
      <c r="B33" s="29">
        <v>0.1341131</v>
      </c>
      <c r="C33" s="13">
        <v>0.1001755</v>
      </c>
      <c r="D33" s="13">
        <v>0.1419525</v>
      </c>
      <c r="E33" s="13">
        <v>0.1156448</v>
      </c>
      <c r="F33" s="25">
        <v>0.1078325</v>
      </c>
      <c r="G33" s="35">
        <v>0.1197696</v>
      </c>
    </row>
    <row r="34" spans="1:7" ht="12">
      <c r="A34" s="21" t="s">
        <v>42</v>
      </c>
      <c r="B34" s="31">
        <v>-0.007000719</v>
      </c>
      <c r="C34" s="15">
        <v>-0.0006973084</v>
      </c>
      <c r="D34" s="15">
        <v>-0.003839454</v>
      </c>
      <c r="E34" s="15">
        <v>-0.007811318</v>
      </c>
      <c r="F34" s="27">
        <v>-0.03923582</v>
      </c>
      <c r="G34" s="37">
        <v>-0.009398767</v>
      </c>
    </row>
    <row r="35" spans="1:7" ht="12.75" thickBot="1">
      <c r="A35" s="22" t="s">
        <v>43</v>
      </c>
      <c r="B35" s="32">
        <v>-0.001346864</v>
      </c>
      <c r="C35" s="16">
        <v>-0.002995162</v>
      </c>
      <c r="D35" s="16">
        <v>-0.003830524</v>
      </c>
      <c r="E35" s="16">
        <v>-0.005930746</v>
      </c>
      <c r="F35" s="28">
        <v>0.004414281</v>
      </c>
      <c r="G35" s="38">
        <v>-0.002649977</v>
      </c>
    </row>
    <row r="36" spans="1:7" ht="12">
      <c r="A36" s="4" t="s">
        <v>44</v>
      </c>
      <c r="B36" s="3">
        <v>20.22095</v>
      </c>
      <c r="C36" s="3">
        <v>20.224</v>
      </c>
      <c r="D36" s="3">
        <v>20.23926</v>
      </c>
      <c r="E36" s="3">
        <v>20.23926</v>
      </c>
      <c r="F36" s="3">
        <v>20.25452</v>
      </c>
      <c r="G36" s="3"/>
    </row>
    <row r="37" spans="1:6" ht="12">
      <c r="A37" s="4" t="s">
        <v>45</v>
      </c>
      <c r="B37" s="2">
        <v>0.306193</v>
      </c>
      <c r="C37" s="2">
        <v>0.2604167</v>
      </c>
      <c r="D37" s="2">
        <v>0.2410889</v>
      </c>
      <c r="E37" s="2">
        <v>0.223287</v>
      </c>
      <c r="F37" s="2">
        <v>0.2156576</v>
      </c>
    </row>
    <row r="38" spans="1:7" ht="12">
      <c r="A38" s="4" t="s">
        <v>53</v>
      </c>
      <c r="B38" s="2">
        <v>5.629558E-05</v>
      </c>
      <c r="C38" s="2">
        <v>-0.0001733748</v>
      </c>
      <c r="D38" s="2">
        <v>4.071509E-05</v>
      </c>
      <c r="E38" s="2">
        <v>-4.032778E-05</v>
      </c>
      <c r="F38" s="2">
        <v>0.0002436826</v>
      </c>
      <c r="G38" s="2">
        <v>0.0002696072</v>
      </c>
    </row>
    <row r="39" spans="1:7" ht="12.75" thickBot="1">
      <c r="A39" s="4" t="s">
        <v>54</v>
      </c>
      <c r="B39" s="2">
        <v>2.552629E-05</v>
      </c>
      <c r="C39" s="2">
        <v>-0.0001556713</v>
      </c>
      <c r="D39" s="2">
        <v>0.000123564</v>
      </c>
      <c r="E39" s="2">
        <v>-7.285936E-05</v>
      </c>
      <c r="F39" s="2">
        <v>0.0001573912</v>
      </c>
      <c r="G39" s="2">
        <v>0.001143016</v>
      </c>
    </row>
    <row r="40" spans="2:7" ht="12.75" thickBot="1">
      <c r="B40" s="7" t="s">
        <v>46</v>
      </c>
      <c r="C40" s="18">
        <v>-0.003748</v>
      </c>
      <c r="D40" s="17" t="s">
        <v>47</v>
      </c>
      <c r="E40" s="18">
        <v>3.117767</v>
      </c>
      <c r="F40" s="17" t="s">
        <v>48</v>
      </c>
      <c r="G40" s="8">
        <v>54.972975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0.002189</v>
      </c>
      <c r="C4">
        <v>0.003748</v>
      </c>
      <c r="D4">
        <v>0.003748</v>
      </c>
      <c r="E4">
        <v>0.003749</v>
      </c>
      <c r="F4">
        <v>0.00215</v>
      </c>
      <c r="G4">
        <v>0.011687</v>
      </c>
    </row>
    <row r="5" spans="1:7" ht="12.75">
      <c r="A5" t="s">
        <v>13</v>
      </c>
      <c r="B5">
        <v>-0.43543</v>
      </c>
      <c r="C5">
        <v>0.517253</v>
      </c>
      <c r="D5">
        <v>-0.347636</v>
      </c>
      <c r="E5">
        <v>0.057851</v>
      </c>
      <c r="F5">
        <v>-0.046386</v>
      </c>
      <c r="G5">
        <v>8.373409</v>
      </c>
    </row>
    <row r="6" spans="1:7" ht="12.75">
      <c r="A6" t="s">
        <v>14</v>
      </c>
      <c r="B6" s="50">
        <v>-33.12812</v>
      </c>
      <c r="C6" s="50">
        <v>101.8905</v>
      </c>
      <c r="D6" s="50">
        <v>-24.00059</v>
      </c>
      <c r="E6" s="50">
        <v>23.71727</v>
      </c>
      <c r="F6" s="50">
        <v>-143.3513</v>
      </c>
      <c r="G6" s="50">
        <v>0.01200419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-0.3819642</v>
      </c>
      <c r="C8" s="50">
        <v>0.2958733</v>
      </c>
      <c r="D8" s="50">
        <v>-1.468491</v>
      </c>
      <c r="E8" s="50">
        <v>0.09273912</v>
      </c>
      <c r="F8" s="50">
        <v>-5.953893</v>
      </c>
      <c r="G8" s="50">
        <v>-1.134688</v>
      </c>
    </row>
    <row r="9" spans="1:7" ht="12.75">
      <c r="A9" t="s">
        <v>17</v>
      </c>
      <c r="B9" s="50">
        <v>0.3398152</v>
      </c>
      <c r="C9" s="50">
        <v>-0.1508318</v>
      </c>
      <c r="D9" s="50">
        <v>0.6506183</v>
      </c>
      <c r="E9" s="50">
        <v>0.2411085</v>
      </c>
      <c r="F9" s="50">
        <v>-0.6309779</v>
      </c>
      <c r="G9" s="50">
        <v>0.1390994</v>
      </c>
    </row>
    <row r="10" spans="1:7" ht="12.75">
      <c r="A10" t="s">
        <v>18</v>
      </c>
      <c r="B10" s="50">
        <v>0.4831488</v>
      </c>
      <c r="C10" s="50">
        <v>-0.2598615</v>
      </c>
      <c r="D10" s="50">
        <v>0.1021821</v>
      </c>
      <c r="E10" s="50">
        <v>-0.001662079</v>
      </c>
      <c r="F10" s="50">
        <v>-0.4512582</v>
      </c>
      <c r="G10" s="50">
        <v>-0.03267958</v>
      </c>
    </row>
    <row r="11" spans="1:7" ht="12.75">
      <c r="A11" t="s">
        <v>19</v>
      </c>
      <c r="B11" s="50">
        <v>4.132155</v>
      </c>
      <c r="C11" s="50">
        <v>2.30198</v>
      </c>
      <c r="D11" s="50">
        <v>2.165009</v>
      </c>
      <c r="E11" s="50">
        <v>1.439525</v>
      </c>
      <c r="F11" s="50">
        <v>12.2986</v>
      </c>
      <c r="G11" s="50">
        <v>3.697603</v>
      </c>
    </row>
    <row r="12" spans="1:7" ht="12.75">
      <c r="A12" t="s">
        <v>20</v>
      </c>
      <c r="B12" s="50">
        <v>0.1213733</v>
      </c>
      <c r="C12" s="50">
        <v>0.1029351</v>
      </c>
      <c r="D12" s="50">
        <v>-0.0842223</v>
      </c>
      <c r="E12" s="50">
        <v>0.0658582</v>
      </c>
      <c r="F12" s="50">
        <v>-0.4465343</v>
      </c>
      <c r="G12" s="50">
        <v>-0.02421292</v>
      </c>
    </row>
    <row r="13" spans="1:7" ht="12.75">
      <c r="A13" t="s">
        <v>21</v>
      </c>
      <c r="B13" s="50">
        <v>0.1841592</v>
      </c>
      <c r="C13" s="50">
        <v>0.01260256</v>
      </c>
      <c r="D13" s="50">
        <v>0.07542641</v>
      </c>
      <c r="E13" s="50">
        <v>-0.01174723</v>
      </c>
      <c r="F13" s="50">
        <v>0.08345528</v>
      </c>
      <c r="G13" s="50">
        <v>0.05575677</v>
      </c>
    </row>
    <row r="14" spans="1:7" ht="12.75">
      <c r="A14" t="s">
        <v>22</v>
      </c>
      <c r="B14" s="50">
        <v>0.07469791</v>
      </c>
      <c r="C14" s="50">
        <v>0.04498101</v>
      </c>
      <c r="D14" s="50">
        <v>0.03460639</v>
      </c>
      <c r="E14" s="50">
        <v>0.09617242</v>
      </c>
      <c r="F14" s="50">
        <v>0.08192915</v>
      </c>
      <c r="G14" s="50">
        <v>0.06407168</v>
      </c>
    </row>
    <row r="15" spans="1:7" ht="12.75">
      <c r="A15" t="s">
        <v>23</v>
      </c>
      <c r="B15" s="50">
        <v>-0.292603</v>
      </c>
      <c r="C15" s="50">
        <v>-0.07765067</v>
      </c>
      <c r="D15" s="50">
        <v>-0.1062009</v>
      </c>
      <c r="E15" s="50">
        <v>-0.0931913</v>
      </c>
      <c r="F15" s="50">
        <v>-0.3951041</v>
      </c>
      <c r="G15" s="50">
        <v>-0.1622393</v>
      </c>
    </row>
    <row r="16" spans="1:7" ht="12.75">
      <c r="A16" t="s">
        <v>24</v>
      </c>
      <c r="B16" s="50">
        <v>0.005999669</v>
      </c>
      <c r="C16" s="50">
        <v>-0.02736543</v>
      </c>
      <c r="D16" s="50">
        <v>-0.006790973</v>
      </c>
      <c r="E16" s="50">
        <v>-0.05467669</v>
      </c>
      <c r="F16" s="50">
        <v>-0.005430725</v>
      </c>
      <c r="G16" s="50">
        <v>-0.02127556</v>
      </c>
    </row>
    <row r="17" spans="1:7" ht="12.75">
      <c r="A17" t="s">
        <v>25</v>
      </c>
      <c r="B17" s="50">
        <v>-0.0436638</v>
      </c>
      <c r="C17" s="50">
        <v>-0.04937536</v>
      </c>
      <c r="D17" s="50">
        <v>-0.0495536</v>
      </c>
      <c r="E17" s="50">
        <v>-0.03518654</v>
      </c>
      <c r="F17" s="50">
        <v>-0.03855516</v>
      </c>
      <c r="G17" s="50">
        <v>-0.04370945</v>
      </c>
    </row>
    <row r="18" spans="1:7" ht="12.75">
      <c r="A18" t="s">
        <v>26</v>
      </c>
      <c r="B18" s="50">
        <v>0.02087817</v>
      </c>
      <c r="C18" s="50">
        <v>7.761383E-05</v>
      </c>
      <c r="D18" s="50">
        <v>0.02367725</v>
      </c>
      <c r="E18" s="50">
        <v>0.01472106</v>
      </c>
      <c r="F18" s="50">
        <v>-0.005850491</v>
      </c>
      <c r="G18" s="50">
        <v>0.01136014</v>
      </c>
    </row>
    <row r="19" spans="1:7" ht="12.75">
      <c r="A19" t="s">
        <v>27</v>
      </c>
      <c r="B19" s="50">
        <v>-0.2038205</v>
      </c>
      <c r="C19" s="50">
        <v>-0.1913551</v>
      </c>
      <c r="D19" s="50">
        <v>-0.1892512</v>
      </c>
      <c r="E19" s="50">
        <v>-0.1837936</v>
      </c>
      <c r="F19" s="50">
        <v>-0.1279978</v>
      </c>
      <c r="G19" s="50">
        <v>-0.1820394</v>
      </c>
    </row>
    <row r="20" spans="1:7" ht="12.75">
      <c r="A20" t="s">
        <v>28</v>
      </c>
      <c r="B20" s="50">
        <v>-0.0006827821</v>
      </c>
      <c r="C20" s="50">
        <v>-0.003491254</v>
      </c>
      <c r="D20" s="50">
        <v>-0.007439869</v>
      </c>
      <c r="E20" s="50">
        <v>-0.009839583</v>
      </c>
      <c r="F20" s="50">
        <v>-0.01257283</v>
      </c>
      <c r="G20" s="50">
        <v>-0.006825894</v>
      </c>
    </row>
    <row r="21" spans="1:7" ht="12.75">
      <c r="A21" t="s">
        <v>29</v>
      </c>
      <c r="B21" s="50">
        <v>-14.98663</v>
      </c>
      <c r="C21" s="50">
        <v>91.67684</v>
      </c>
      <c r="D21" s="50">
        <v>-72.66807</v>
      </c>
      <c r="E21" s="50">
        <v>42.86119</v>
      </c>
      <c r="F21" s="50">
        <v>-92.56979</v>
      </c>
      <c r="G21" s="50">
        <v>0.00958822</v>
      </c>
    </row>
    <row r="22" spans="1:7" ht="12.75">
      <c r="A22" t="s">
        <v>30</v>
      </c>
      <c r="B22" s="50">
        <v>-8.708609</v>
      </c>
      <c r="C22" s="50">
        <v>10.34506</v>
      </c>
      <c r="D22" s="50">
        <v>-6.952718</v>
      </c>
      <c r="E22" s="50">
        <v>1.157027</v>
      </c>
      <c r="F22" s="50">
        <v>-0.9277219</v>
      </c>
      <c r="G22" s="50">
        <v>0</v>
      </c>
    </row>
    <row r="23" spans="1:7" ht="12.75">
      <c r="A23" t="s">
        <v>31</v>
      </c>
      <c r="B23" s="50">
        <v>1.281215</v>
      </c>
      <c r="C23" s="50">
        <v>-0.781191</v>
      </c>
      <c r="D23" s="50">
        <v>-0.6269512</v>
      </c>
      <c r="E23" s="50">
        <v>-1.433576</v>
      </c>
      <c r="F23" s="50">
        <v>7.81611</v>
      </c>
      <c r="G23" s="50">
        <v>0.5745661</v>
      </c>
    </row>
    <row r="24" spans="1:7" ht="12.75">
      <c r="A24" t="s">
        <v>32</v>
      </c>
      <c r="B24" s="50">
        <v>-0.9176298</v>
      </c>
      <c r="C24" s="50">
        <v>-3.485968</v>
      </c>
      <c r="D24" s="50">
        <v>-4.208708</v>
      </c>
      <c r="E24" s="50">
        <v>-4.190948</v>
      </c>
      <c r="F24" s="50">
        <v>-7.56543</v>
      </c>
      <c r="G24" s="50">
        <v>-4.031364</v>
      </c>
    </row>
    <row r="25" spans="1:7" ht="12.75">
      <c r="A25" t="s">
        <v>33</v>
      </c>
      <c r="B25" s="50">
        <v>-0.05550453</v>
      </c>
      <c r="C25" s="50">
        <v>-0.02962712</v>
      </c>
      <c r="D25" s="50">
        <v>-0.3120911</v>
      </c>
      <c r="E25" s="50">
        <v>-0.7173864</v>
      </c>
      <c r="F25" s="50">
        <v>-1.564106</v>
      </c>
      <c r="G25" s="50">
        <v>-0.4783267</v>
      </c>
    </row>
    <row r="26" spans="1:7" ht="12.75">
      <c r="A26" t="s">
        <v>34</v>
      </c>
      <c r="B26" s="50">
        <v>-0.09349097</v>
      </c>
      <c r="C26" s="50">
        <v>0.1459885</v>
      </c>
      <c r="D26" s="50">
        <v>-0.2066485</v>
      </c>
      <c r="E26" s="50">
        <v>-0.2359433</v>
      </c>
      <c r="F26" s="50">
        <v>1.842703</v>
      </c>
      <c r="G26" s="50">
        <v>0.1699974</v>
      </c>
    </row>
    <row r="27" spans="1:7" ht="12.75">
      <c r="A27" t="s">
        <v>35</v>
      </c>
      <c r="B27" s="50">
        <v>-0.06428455</v>
      </c>
      <c r="C27" s="50">
        <v>-0.09334592</v>
      </c>
      <c r="D27" s="50">
        <v>-0.03799588</v>
      </c>
      <c r="E27" s="50">
        <v>0.4651512</v>
      </c>
      <c r="F27" s="50">
        <v>0.2687995</v>
      </c>
      <c r="G27" s="50">
        <v>0.1083605</v>
      </c>
    </row>
    <row r="28" spans="1:7" ht="12.75">
      <c r="A28" t="s">
        <v>36</v>
      </c>
      <c r="B28" s="50">
        <v>0.3307929</v>
      </c>
      <c r="C28" s="50">
        <v>-0.3272245</v>
      </c>
      <c r="D28" s="50">
        <v>-0.3649755</v>
      </c>
      <c r="E28" s="50">
        <v>-0.4343318</v>
      </c>
      <c r="F28" s="50">
        <v>-0.5985767</v>
      </c>
      <c r="G28" s="50">
        <v>-0.3070693</v>
      </c>
    </row>
    <row r="29" spans="1:7" ht="12.75">
      <c r="A29" t="s">
        <v>37</v>
      </c>
      <c r="B29" s="50">
        <v>0.06199823</v>
      </c>
      <c r="C29" s="50">
        <v>0.01825991</v>
      </c>
      <c r="D29" s="50">
        <v>-0.02645336</v>
      </c>
      <c r="E29" s="50">
        <v>0.003727964</v>
      </c>
      <c r="F29" s="50">
        <v>-0.03215185</v>
      </c>
      <c r="G29" s="50">
        <v>0.003207277</v>
      </c>
    </row>
    <row r="30" spans="1:7" ht="12.75">
      <c r="A30" t="s">
        <v>38</v>
      </c>
      <c r="B30" s="50">
        <v>0.06981591</v>
      </c>
      <c r="C30" s="50">
        <v>0.0679217</v>
      </c>
      <c r="D30" s="50">
        <v>-0.03110405</v>
      </c>
      <c r="E30" s="50">
        <v>-0.1716832</v>
      </c>
      <c r="F30" s="50">
        <v>0.1330005</v>
      </c>
      <c r="G30" s="50">
        <v>-0.004313745</v>
      </c>
    </row>
    <row r="31" spans="1:7" ht="12.75">
      <c r="A31" t="s">
        <v>39</v>
      </c>
      <c r="B31" s="50">
        <v>-0.03039756</v>
      </c>
      <c r="C31" s="50">
        <v>-0.005588723</v>
      </c>
      <c r="D31" s="50">
        <v>-0.008458861</v>
      </c>
      <c r="E31" s="50">
        <v>0.02509691</v>
      </c>
      <c r="F31" s="50">
        <v>0.03209999</v>
      </c>
      <c r="G31" s="50">
        <v>0.002814331</v>
      </c>
    </row>
    <row r="32" spans="1:7" ht="12.75">
      <c r="A32" t="s">
        <v>40</v>
      </c>
      <c r="B32" s="50">
        <v>0.05344898</v>
      </c>
      <c r="C32" s="50">
        <v>-0.001470559</v>
      </c>
      <c r="D32" s="50">
        <v>-0.005906409</v>
      </c>
      <c r="E32" s="50">
        <v>-0.009743797</v>
      </c>
      <c r="F32" s="50">
        <v>-0.04739939</v>
      </c>
      <c r="G32" s="50">
        <v>-0.003155909</v>
      </c>
    </row>
    <row r="33" spans="1:7" ht="12.75">
      <c r="A33" t="s">
        <v>41</v>
      </c>
      <c r="B33" s="50">
        <v>0.1341131</v>
      </c>
      <c r="C33" s="50">
        <v>0.1001755</v>
      </c>
      <c r="D33" s="50">
        <v>0.1419525</v>
      </c>
      <c r="E33" s="50">
        <v>0.1156448</v>
      </c>
      <c r="F33" s="50">
        <v>0.1078325</v>
      </c>
      <c r="G33" s="50">
        <v>0.1197696</v>
      </c>
    </row>
    <row r="34" spans="1:7" ht="12.75">
      <c r="A34" t="s">
        <v>42</v>
      </c>
      <c r="B34" s="50">
        <v>-0.007000719</v>
      </c>
      <c r="C34" s="50">
        <v>-0.0006973084</v>
      </c>
      <c r="D34" s="50">
        <v>-0.003839454</v>
      </c>
      <c r="E34" s="50">
        <v>-0.007811318</v>
      </c>
      <c r="F34" s="50">
        <v>-0.03923582</v>
      </c>
      <c r="G34" s="50">
        <v>-0.009398767</v>
      </c>
    </row>
    <row r="35" spans="1:7" ht="12.75">
      <c r="A35" t="s">
        <v>43</v>
      </c>
      <c r="B35" s="50">
        <v>-0.001346864</v>
      </c>
      <c r="C35" s="50">
        <v>-0.002995162</v>
      </c>
      <c r="D35" s="50">
        <v>-0.003830524</v>
      </c>
      <c r="E35" s="50">
        <v>-0.005930746</v>
      </c>
      <c r="F35" s="50">
        <v>0.004414281</v>
      </c>
      <c r="G35" s="50">
        <v>-0.002649977</v>
      </c>
    </row>
    <row r="36" spans="1:6" ht="12.75">
      <c r="A36" t="s">
        <v>44</v>
      </c>
      <c r="B36" s="50">
        <v>20.22095</v>
      </c>
      <c r="C36" s="50">
        <v>20.224</v>
      </c>
      <c r="D36" s="50">
        <v>20.23926</v>
      </c>
      <c r="E36" s="50">
        <v>20.23926</v>
      </c>
      <c r="F36" s="50">
        <v>20.25452</v>
      </c>
    </row>
    <row r="37" spans="1:6" ht="12.75">
      <c r="A37" t="s">
        <v>45</v>
      </c>
      <c r="B37" s="50">
        <v>0.306193</v>
      </c>
      <c r="C37" s="50">
        <v>0.2604167</v>
      </c>
      <c r="D37" s="50">
        <v>0.2410889</v>
      </c>
      <c r="E37" s="50">
        <v>0.223287</v>
      </c>
      <c r="F37" s="50">
        <v>0.2156576</v>
      </c>
    </row>
    <row r="38" spans="1:7" ht="12.75">
      <c r="A38" t="s">
        <v>55</v>
      </c>
      <c r="B38" s="50">
        <v>5.629558E-05</v>
      </c>
      <c r="C38" s="50">
        <v>-0.0001733748</v>
      </c>
      <c r="D38" s="50">
        <v>4.071509E-05</v>
      </c>
      <c r="E38" s="50">
        <v>-4.032778E-05</v>
      </c>
      <c r="F38" s="50">
        <v>0.0002436826</v>
      </c>
      <c r="G38" s="50">
        <v>0.0002696072</v>
      </c>
    </row>
    <row r="39" spans="1:7" ht="12.75">
      <c r="A39" t="s">
        <v>56</v>
      </c>
      <c r="B39" s="50">
        <v>2.552629E-05</v>
      </c>
      <c r="C39" s="50">
        <v>-0.0001556713</v>
      </c>
      <c r="D39" s="50">
        <v>0.000123564</v>
      </c>
      <c r="E39" s="50">
        <v>-7.285936E-05</v>
      </c>
      <c r="F39" s="50">
        <v>0.0001573912</v>
      </c>
      <c r="G39" s="50">
        <v>0.001143016</v>
      </c>
    </row>
    <row r="40" spans="2:7" ht="12.75">
      <c r="B40" t="s">
        <v>46</v>
      </c>
      <c r="C40">
        <v>-0.003748</v>
      </c>
      <c r="D40" t="s">
        <v>47</v>
      </c>
      <c r="E40">
        <v>3.117767</v>
      </c>
      <c r="F40" t="s">
        <v>48</v>
      </c>
      <c r="G40">
        <v>54.972975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5.6295574146356755E-05</v>
      </c>
      <c r="C50">
        <f>-0.017/(C7*C7+C22*C22)*(C21*C22+C6*C7)</f>
        <v>-0.00017337489286349758</v>
      </c>
      <c r="D50">
        <f>-0.017/(D7*D7+D22*D22)*(D21*D22+D6*D7)</f>
        <v>4.0715092416493816E-05</v>
      </c>
      <c r="E50">
        <f>-0.017/(E7*E7+E22*E22)*(E21*E22+E6*E7)</f>
        <v>-4.032778902432122E-05</v>
      </c>
      <c r="F50">
        <f>-0.017/(F7*F7+F22*F22)*(F21*F22+F6*F7)</f>
        <v>0.00024368260846905352</v>
      </c>
      <c r="G50">
        <f>(B50*B$4+C50*C$4+D50*D$4+E50*E$4+F50*F$4)/SUM(B$4:F$4)</f>
        <v>-8.015869563079816E-08</v>
      </c>
    </row>
    <row r="51" spans="1:7" ht="12.75">
      <c r="A51" t="s">
        <v>59</v>
      </c>
      <c r="B51">
        <f>-0.017/(B7*B7+B22*B22)*(B21*B7-B6*B22)</f>
        <v>2.552629661436711E-05</v>
      </c>
      <c r="C51">
        <f>-0.017/(C7*C7+C22*C22)*(C21*C7-C6*C22)</f>
        <v>-0.0001556712706330834</v>
      </c>
      <c r="D51">
        <f>-0.017/(D7*D7+D22*D22)*(D21*D7-D6*D22)</f>
        <v>0.0001235640270555916</v>
      </c>
      <c r="E51">
        <f>-0.017/(E7*E7+E22*E22)*(E21*E7-E6*E22)</f>
        <v>-7.285935696592487E-05</v>
      </c>
      <c r="F51">
        <f>-0.017/(F7*F7+F22*F22)*(F21*F7-F6*F22)</f>
        <v>0.0001573912499692526</v>
      </c>
      <c r="G51">
        <f>(B51*B$4+C51*C$4+D51*D$4+E51*E$4+F51*F$4)/SUM(B$4:F$4)</f>
        <v>5.008807296272517E-08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9999.993622639053</v>
      </c>
      <c r="C62">
        <f>C7+(2/0.017)*(C8*C50-C23*C51)</f>
        <v>9999.979658117969</v>
      </c>
      <c r="D62">
        <f>D7+(2/0.017)*(D8*D50-D23*D51)</f>
        <v>10000.002079866854</v>
      </c>
      <c r="E62">
        <f>E7+(2/0.017)*(E8*E50-E23*E51)</f>
        <v>9999.987271836566</v>
      </c>
      <c r="F62">
        <f>F7+(2/0.017)*(F8*F50-F23*F51)</f>
        <v>9999.684582647107</v>
      </c>
    </row>
    <row r="63" spans="1:6" ht="12.75">
      <c r="A63" t="s">
        <v>67</v>
      </c>
      <c r="B63">
        <f>B8+(3/0.017)*(B9*B50-B24*B51)</f>
        <v>-0.3744547090156515</v>
      </c>
      <c r="C63">
        <f>C8+(3/0.017)*(C9*C50-C24*C51)</f>
        <v>0.20472366103867176</v>
      </c>
      <c r="D63">
        <f>D8+(3/0.017)*(D9*D50-D24*D51)</f>
        <v>-1.3720436658717448</v>
      </c>
      <c r="E63">
        <f>E8+(3/0.017)*(E9*E50-E24*E51)</f>
        <v>0.03713797604512951</v>
      </c>
      <c r="F63">
        <f>F8+(3/0.017)*(F9*F50-F24*F51)</f>
        <v>-5.770897562877078</v>
      </c>
    </row>
    <row r="64" spans="1:6" ht="12.75">
      <c r="A64" t="s">
        <v>68</v>
      </c>
      <c r="B64">
        <f>B9+(4/0.017)*(B10*B50-B25*B51)</f>
        <v>0.3465483680447869</v>
      </c>
      <c r="C64">
        <f>C9+(4/0.017)*(C10*C50-C25*C51)</f>
        <v>-0.1413161839279414</v>
      </c>
      <c r="D64">
        <f>D9+(4/0.017)*(D10*D50-D25*D51)</f>
        <v>0.6606709086515343</v>
      </c>
      <c r="E64">
        <f>E9+(4/0.017)*(E10*E50-E25*E51)</f>
        <v>0.228825844981448</v>
      </c>
      <c r="F64">
        <f>F9+(4/0.017)*(F10*F50-F25*F51)</f>
        <v>-0.5989278239634451</v>
      </c>
    </row>
    <row r="65" spans="1:6" ht="12.75">
      <c r="A65" t="s">
        <v>69</v>
      </c>
      <c r="B65">
        <f>B10+(5/0.017)*(B11*B50-B26*B51)</f>
        <v>0.5522689518875658</v>
      </c>
      <c r="C65">
        <f>C10+(5/0.017)*(C11*C50-C26*C51)</f>
        <v>-0.3705613001709107</v>
      </c>
      <c r="D65">
        <f>D10+(5/0.017)*(D11*D50-D26*D51)</f>
        <v>0.13561823598898184</v>
      </c>
      <c r="E65">
        <f>E10+(5/0.017)*(E11*E50-E26*E51)</f>
        <v>-0.02379253123931009</v>
      </c>
      <c r="F65">
        <f>F10+(5/0.017)*(F11*F50-F26*F51)</f>
        <v>0.3448975647133558</v>
      </c>
    </row>
    <row r="66" spans="1:6" ht="12.75">
      <c r="A66" t="s">
        <v>70</v>
      </c>
      <c r="B66">
        <f>B11+(6/0.017)*(B12*B50-B27*B51)</f>
        <v>4.135145726859021</v>
      </c>
      <c r="C66">
        <f>C11+(6/0.017)*(C12*C50-C27*C51)</f>
        <v>2.290552597679103</v>
      </c>
      <c r="D66">
        <f>D11+(6/0.017)*(D12*D50-D27*D51)</f>
        <v>2.1654557547822204</v>
      </c>
      <c r="E66">
        <f>E11+(6/0.017)*(E12*E50-E27*E51)</f>
        <v>1.450549012374873</v>
      </c>
      <c r="F66">
        <f>F11+(6/0.017)*(F12*F50-F27*F51)</f>
        <v>12.24526376507376</v>
      </c>
    </row>
    <row r="67" spans="1:6" ht="12.75">
      <c r="A67" t="s">
        <v>71</v>
      </c>
      <c r="B67">
        <f>B12+(7/0.017)*(B13*B50-B28*B51)</f>
        <v>0.12216530067676762</v>
      </c>
      <c r="C67">
        <f>C12+(7/0.017)*(C13*C50-C28*C51)</f>
        <v>0.08106033833473128</v>
      </c>
      <c r="D67">
        <f>D12+(7/0.017)*(D13*D50-D28*D51)</f>
        <v>-0.06438807348982606</v>
      </c>
      <c r="E67">
        <f>E12+(7/0.017)*(E13*E50-E28*E51)</f>
        <v>0.053022919358026624</v>
      </c>
      <c r="F67">
        <f>F12+(7/0.017)*(F13*F50-F28*F51)</f>
        <v>-0.39936775015560594</v>
      </c>
    </row>
    <row r="68" spans="1:6" ht="12.75">
      <c r="A68" t="s">
        <v>72</v>
      </c>
      <c r="B68">
        <f>B13+(8/0.017)*(B14*B50-B29*B51)</f>
        <v>0.18539335365761747</v>
      </c>
      <c r="C68">
        <f>C13+(8/0.017)*(C14*C50-C29*C51)</f>
        <v>0.010270308518448863</v>
      </c>
      <c r="D68">
        <f>D13+(8/0.017)*(D14*D50-D29*D51)</f>
        <v>0.0776276740272012</v>
      </c>
      <c r="E68">
        <f>E13+(8/0.017)*(E14*E50-E29*E51)</f>
        <v>-0.01344454953124061</v>
      </c>
      <c r="F68">
        <f>F13+(8/0.017)*(F14*F50-F29*F51)</f>
        <v>0.09523181121975355</v>
      </c>
    </row>
    <row r="69" spans="1:6" ht="12.75">
      <c r="A69" t="s">
        <v>73</v>
      </c>
      <c r="B69">
        <f>B14+(9/0.017)*(B15*B50-B30*B51)</f>
        <v>0.06503381825993675</v>
      </c>
      <c r="C69">
        <f>C14+(9/0.017)*(C15*C50-C30*C51)</f>
        <v>0.05770602208301713</v>
      </c>
      <c r="D69">
        <f>D14+(9/0.017)*(D15*D50-D30*D51)</f>
        <v>0.03435193470339488</v>
      </c>
      <c r="E69">
        <f>E14+(9/0.017)*(E15*E50-E30*E51)</f>
        <v>0.09153978728135585</v>
      </c>
      <c r="F69">
        <f>F14+(9/0.017)*(F15*F50-F30*F51)</f>
        <v>0.01987514918722471</v>
      </c>
    </row>
    <row r="70" spans="1:6" ht="12.75">
      <c r="A70" t="s">
        <v>74</v>
      </c>
      <c r="B70">
        <f>B15+(10/0.017)*(B16*B50-B31*B51)</f>
        <v>-0.29194788709179054</v>
      </c>
      <c r="C70">
        <f>C15+(10/0.017)*(C16*C50-C31*C51)</f>
        <v>-0.075371567127184</v>
      </c>
      <c r="D70">
        <f>D15+(10/0.017)*(D16*D50-D31*D51)</f>
        <v>-0.10574871421401731</v>
      </c>
      <c r="E70">
        <f>E15+(10/0.017)*(E16*E50-E31*E51)</f>
        <v>-0.09081863250394123</v>
      </c>
      <c r="F70">
        <f>F15+(10/0.017)*(F16*F50-F31*F51)</f>
        <v>-0.3988544710493992</v>
      </c>
    </row>
    <row r="71" spans="1:6" ht="12.75">
      <c r="A71" t="s">
        <v>75</v>
      </c>
      <c r="B71">
        <f>B16+(11/0.017)*(B17*B50-B32*B51)</f>
        <v>0.003526329865653074</v>
      </c>
      <c r="C71">
        <f>C16+(11/0.017)*(C17*C50-C32*C51)</f>
        <v>-0.021974443906924542</v>
      </c>
      <c r="D71">
        <f>D16+(11/0.017)*(D17*D50-D32*D51)</f>
        <v>-0.007624229290765785</v>
      </c>
      <c r="E71">
        <f>E16+(11/0.017)*(E17*E50-E32*E51)</f>
        <v>-0.05421788092025396</v>
      </c>
      <c r="F71">
        <f>F16+(11/0.017)*(F17*F50-F32*F51)</f>
        <v>-0.006682766171028108</v>
      </c>
    </row>
    <row r="72" spans="1:6" ht="12.75">
      <c r="A72" t="s">
        <v>76</v>
      </c>
      <c r="B72">
        <f>B17+(12/0.017)*(B18*B50-B33*B51)</f>
        <v>-0.04525066743755085</v>
      </c>
      <c r="C72">
        <f>C17+(12/0.017)*(C18*C50-C33*C51)</f>
        <v>-0.038377013353992843</v>
      </c>
      <c r="D72">
        <f>D17+(12/0.017)*(D18*D50-D33*D51)</f>
        <v>-0.06125444785554619</v>
      </c>
      <c r="E72">
        <f>E17+(12/0.017)*(E18*E50-E33*E51)</f>
        <v>-0.029657972026429218</v>
      </c>
      <c r="F72">
        <f>F17+(12/0.017)*(F18*F50-F33*F51)</f>
        <v>-0.05154166932000999</v>
      </c>
    </row>
    <row r="73" spans="1:6" ht="12.75">
      <c r="A73" t="s">
        <v>77</v>
      </c>
      <c r="B73">
        <f>B18+(13/0.017)*(B19*B50-B34*B51)</f>
        <v>0.01224044262778437</v>
      </c>
      <c r="C73">
        <f>C18+(13/0.017)*(C19*C50-C34*C51)</f>
        <v>0.02536461665338386</v>
      </c>
      <c r="D73">
        <f>D18+(13/0.017)*(D19*D50-D34*D51)</f>
        <v>0.01814769105294297</v>
      </c>
      <c r="E73">
        <f>E18+(13/0.017)*(E19*E50-E34*E51)</f>
        <v>0.019953836761040806</v>
      </c>
      <c r="F73">
        <f>F18+(13/0.017)*(F19*F50-F34*F51)</f>
        <v>-0.024979962728006528</v>
      </c>
    </row>
    <row r="74" spans="1:6" ht="12.75">
      <c r="A74" t="s">
        <v>78</v>
      </c>
      <c r="B74">
        <f>B19+(14/0.017)*(B20*B50-B35*B51)</f>
        <v>-0.20382384119089553</v>
      </c>
      <c r="C74">
        <f>C19+(14/0.017)*(C20*C50-C35*C51)</f>
        <v>-0.19124060049442101</v>
      </c>
      <c r="D74">
        <f>D19+(14/0.017)*(D20*D50-D35*D51)</f>
        <v>-0.1891108705740117</v>
      </c>
      <c r="E74">
        <f>E19+(14/0.017)*(E20*E50-E35*E51)</f>
        <v>-0.18382267199859276</v>
      </c>
      <c r="F74">
        <f>F19+(14/0.017)*(F20*F50-F35*F51)</f>
        <v>-0.1310930758237417</v>
      </c>
    </row>
    <row r="75" spans="1:6" ht="12.75">
      <c r="A75" t="s">
        <v>79</v>
      </c>
      <c r="B75" s="50">
        <f>B20</f>
        <v>-0.0006827821</v>
      </c>
      <c r="C75" s="50">
        <f>C20</f>
        <v>-0.003491254</v>
      </c>
      <c r="D75" s="50">
        <f>D20</f>
        <v>-0.007439869</v>
      </c>
      <c r="E75" s="50">
        <f>E20</f>
        <v>-0.009839583</v>
      </c>
      <c r="F75" s="50">
        <f>F20</f>
        <v>-0.01257283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-8.701270576168863</v>
      </c>
      <c r="C82">
        <f>C22+(2/0.017)*(C8*C51+C23*C50)</f>
        <v>10.355575286279239</v>
      </c>
      <c r="D82">
        <f>D22+(2/0.017)*(D8*D51+D23*D50)</f>
        <v>-6.977068475023944</v>
      </c>
      <c r="E82">
        <f>E22+(2/0.017)*(E8*E51+E23*E50)</f>
        <v>1.1630335926858288</v>
      </c>
      <c r="F82">
        <f>F22+(2/0.017)*(F8*F51+F23*F50)</f>
        <v>-0.8138913810084858</v>
      </c>
    </row>
    <row r="83" spans="1:6" ht="12.75">
      <c r="A83" t="s">
        <v>82</v>
      </c>
      <c r="B83">
        <f>B23+(3/0.017)*(B9*B51+B24*B50)</f>
        <v>1.2736295400843172</v>
      </c>
      <c r="C83">
        <f>C23+(3/0.017)*(C9*C51+C24*C50)</f>
        <v>-0.670392263561743</v>
      </c>
      <c r="D83">
        <f>D23+(3/0.017)*(D9*D51+D24*D50)</f>
        <v>-0.6430038325794072</v>
      </c>
      <c r="E83">
        <f>E23+(3/0.017)*(E9*E51+E24*E50)</f>
        <v>-1.4068504723846678</v>
      </c>
      <c r="F83">
        <f>F23+(3/0.017)*(F9*F51+F24*F50)</f>
        <v>7.47324986171047</v>
      </c>
    </row>
    <row r="84" spans="1:6" ht="12.75">
      <c r="A84" t="s">
        <v>83</v>
      </c>
      <c r="B84">
        <f>B24+(4/0.017)*(B10*B51+B25*B50)</f>
        <v>-0.9154631317191526</v>
      </c>
      <c r="C84">
        <f>C24+(4/0.017)*(C10*C51+C25*C50)</f>
        <v>-3.4752410426707123</v>
      </c>
      <c r="D84">
        <f>D24+(4/0.017)*(D10*D51+D25*D50)</f>
        <v>-4.208727008519968</v>
      </c>
      <c r="E84">
        <f>E24+(4/0.017)*(E10*E51+E25*E50)</f>
        <v>-4.184112304612874</v>
      </c>
      <c r="F84">
        <f>F24+(4/0.017)*(F10*F51+F25*F50)</f>
        <v>-7.671822828743288</v>
      </c>
    </row>
    <row r="85" spans="1:6" ht="12.75">
      <c r="A85" t="s">
        <v>84</v>
      </c>
      <c r="B85">
        <f>B25+(5/0.017)*(B11*B51+B26*B50)</f>
        <v>-0.026029386955032263</v>
      </c>
      <c r="C85">
        <f>C25+(5/0.017)*(C11*C51+C26*C50)</f>
        <v>-0.14246914709374942</v>
      </c>
      <c r="D85">
        <f>D25+(5/0.017)*(D11*D51+D26*D50)</f>
        <v>-0.23588418297753838</v>
      </c>
      <c r="E85">
        <f>E25+(5/0.017)*(E11*E51+E26*E50)</f>
        <v>-0.7454357512389032</v>
      </c>
      <c r="F85">
        <f>F25+(5/0.017)*(F11*F51+F26*F50)</f>
        <v>-0.8627157939571763</v>
      </c>
    </row>
    <row r="86" spans="1:6" ht="12.75">
      <c r="A86" t="s">
        <v>85</v>
      </c>
      <c r="B86">
        <f>B26+(6/0.017)*(B12*B51+B27*B50)</f>
        <v>-0.0936747552214561</v>
      </c>
      <c r="C86">
        <f>C26+(6/0.017)*(C12*C51+C27*C50)</f>
        <v>0.14604490037747098</v>
      </c>
      <c r="D86">
        <f>D26+(6/0.017)*(D12*D51+D27*D50)</f>
        <v>-0.21086750670171653</v>
      </c>
      <c r="E86">
        <f>E26+(6/0.017)*(E12*E51+E27*E50)</f>
        <v>-0.2442575019626858</v>
      </c>
      <c r="F86">
        <f>F26+(6/0.017)*(F12*F51+F27*F50)</f>
        <v>1.8410163547120113</v>
      </c>
    </row>
    <row r="87" spans="1:6" ht="12.75">
      <c r="A87" t="s">
        <v>86</v>
      </c>
      <c r="B87">
        <f>B27+(7/0.017)*(B13*B51+B28*B50)</f>
        <v>-0.054680929403087025</v>
      </c>
      <c r="C87">
        <f>C27+(7/0.017)*(C13*C51+C28*C50)</f>
        <v>-0.07079329689943098</v>
      </c>
      <c r="D87">
        <f>D27+(7/0.017)*(D13*D51+D28*D50)</f>
        <v>-0.04027706480730408</v>
      </c>
      <c r="E87">
        <f>E27+(7/0.017)*(E13*E51+E28*E50)</f>
        <v>0.4727159504556583</v>
      </c>
      <c r="F87">
        <f>F27+(7/0.017)*(F13*F51+F28*F50)</f>
        <v>0.21414695849862067</v>
      </c>
    </row>
    <row r="88" spans="1:6" ht="12.75">
      <c r="A88" t="s">
        <v>87</v>
      </c>
      <c r="B88">
        <f>B28+(8/0.017)*(B14*B51+B29*B50)</f>
        <v>0.33333265856990174</v>
      </c>
      <c r="C88">
        <f>C28+(8/0.017)*(C14*C51+C29*C50)</f>
        <v>-0.33200946984517954</v>
      </c>
      <c r="D88">
        <f>D28+(8/0.017)*(D14*D51+D29*D50)</f>
        <v>-0.36347006286440964</v>
      </c>
      <c r="E88">
        <f>E28+(8/0.017)*(E14*E51+E29*E50)</f>
        <v>-0.4376999888116419</v>
      </c>
      <c r="F88">
        <f>F28+(8/0.017)*(F14*F51+F29*F50)</f>
        <v>-0.5961954836930293</v>
      </c>
    </row>
    <row r="89" spans="1:6" ht="12.75">
      <c r="A89" t="s">
        <v>88</v>
      </c>
      <c r="B89">
        <f>B29+(9/0.017)*(B15*B51+B30*B50)</f>
        <v>0.06012477717221885</v>
      </c>
      <c r="C89">
        <f>C29+(9/0.017)*(C15*C51+C30*C50)</f>
        <v>0.018425118766719567</v>
      </c>
      <c r="D89">
        <f>D29+(9/0.017)*(D15*D51+D30*D50)</f>
        <v>-0.03407107390357934</v>
      </c>
      <c r="E89">
        <f>E29+(9/0.017)*(E15*E51+E30*E50)</f>
        <v>0.010988032150173556</v>
      </c>
      <c r="F89">
        <f>F29+(9/0.017)*(F15*F51+F30*F50)</f>
        <v>-0.047915624976093765</v>
      </c>
    </row>
    <row r="90" spans="1:6" ht="12.75">
      <c r="A90" t="s">
        <v>89</v>
      </c>
      <c r="B90">
        <f>B30+(10/0.017)*(B16*B51+B31*B50)</f>
        <v>0.06889938131625511</v>
      </c>
      <c r="C90">
        <f>C30+(10/0.017)*(C16*C51+C31*C50)</f>
        <v>0.07099755618287616</v>
      </c>
      <c r="D90">
        <f>D30+(10/0.017)*(D16*D51+D31*D50)</f>
        <v>-0.031800240164034745</v>
      </c>
      <c r="E90">
        <f>E30+(10/0.017)*(E16*E51+E31*E50)</f>
        <v>-0.1699351967160101</v>
      </c>
      <c r="F90">
        <f>F30+(10/0.017)*(F16*F51+F31*F50)</f>
        <v>0.13709900629355368</v>
      </c>
    </row>
    <row r="91" spans="1:6" ht="12.75">
      <c r="A91" t="s">
        <v>90</v>
      </c>
      <c r="B91">
        <f>B31+(11/0.017)*(B17*B51+B32*B50)</f>
        <v>-0.029171793825188582</v>
      </c>
      <c r="C91">
        <f>C31+(11/0.017)*(C17*C51+C32*C50)</f>
        <v>-0.0004502457399621126</v>
      </c>
      <c r="D91">
        <f>D31+(11/0.017)*(D17*D51+D32*D50)</f>
        <v>-0.012576434291367783</v>
      </c>
      <c r="E91">
        <f>E31+(11/0.017)*(E17*E51+E32*E50)</f>
        <v>0.02701001347927316</v>
      </c>
      <c r="F91">
        <f>F31+(11/0.017)*(F17*F51+F32*F50)</f>
        <v>0.020699685881042856</v>
      </c>
    </row>
    <row r="92" spans="1:6" ht="12.75">
      <c r="A92" t="s">
        <v>91</v>
      </c>
      <c r="B92">
        <f>B32+(12/0.017)*(B18*B51+B33*B50)</f>
        <v>0.05915456799428208</v>
      </c>
      <c r="C92">
        <f>C32+(12/0.017)*(C18*C51+C33*C50)</f>
        <v>-0.013738793463705013</v>
      </c>
      <c r="D92">
        <f>D32+(12/0.017)*(D18*D51+D33*D50)</f>
        <v>0.00023848430530894887</v>
      </c>
      <c r="E92">
        <f>E32+(12/0.017)*(E18*E51+E33*E50)</f>
        <v>-0.013792925984670556</v>
      </c>
      <c r="F92">
        <f>F32+(12/0.017)*(F18*F51+F33*F50)</f>
        <v>-0.029500974386130342</v>
      </c>
    </row>
    <row r="93" spans="1:6" ht="12.75">
      <c r="A93" t="s">
        <v>92</v>
      </c>
      <c r="B93">
        <f>B33+(13/0.017)*(B19*B51+B34*B50)</f>
        <v>0.12983312373822342</v>
      </c>
      <c r="C93">
        <f>C33+(13/0.017)*(C19*C51+C34*C50)</f>
        <v>0.12304738442749566</v>
      </c>
      <c r="D93">
        <f>D33+(13/0.017)*(D19*D51+D34*D50)</f>
        <v>0.12395058625999726</v>
      </c>
      <c r="E93">
        <f>E33+(13/0.017)*(E19*E51+E34*E50)</f>
        <v>0.12612593276657988</v>
      </c>
      <c r="F93">
        <f>F33+(13/0.017)*(F19*F51+F34*F50)</f>
        <v>0.08511551946597785</v>
      </c>
    </row>
    <row r="94" spans="1:6" ht="12.75">
      <c r="A94" t="s">
        <v>93</v>
      </c>
      <c r="B94">
        <f>B34+(14/0.017)*(B20*B51+B35*B50)</f>
        <v>-0.007077514254599114</v>
      </c>
      <c r="C94">
        <f>C34+(14/0.017)*(C20*C51+C35*C50)</f>
        <v>0.00017791711294018562</v>
      </c>
      <c r="D94">
        <f>D34+(14/0.017)*(D20*D51+D35*D50)</f>
        <v>-0.004724962493116186</v>
      </c>
      <c r="E94">
        <f>E34+(14/0.017)*(E20*E51+E35*E50)</f>
        <v>-0.007023958359357202</v>
      </c>
      <c r="F94">
        <f>F34+(14/0.017)*(F20*F51+F35*F50)</f>
        <v>-0.03997960699356338</v>
      </c>
    </row>
    <row r="95" spans="1:6" ht="12.75">
      <c r="A95" t="s">
        <v>94</v>
      </c>
      <c r="B95" s="50">
        <f>B35</f>
        <v>-0.001346864</v>
      </c>
      <c r="C95" s="50">
        <f>C35</f>
        <v>-0.002995162</v>
      </c>
      <c r="D95" s="50">
        <f>D35</f>
        <v>-0.003830524</v>
      </c>
      <c r="E95" s="50">
        <f>E35</f>
        <v>-0.005930746</v>
      </c>
      <c r="F95" s="50">
        <f>F35</f>
        <v>0.004414281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-0.37445494781908756</v>
      </c>
      <c r="C103">
        <f>C63*10000/C62</f>
        <v>0.20472407748597507</v>
      </c>
      <c r="D103">
        <f>D63*10000/D62</f>
        <v>-1.3720433805049899</v>
      </c>
      <c r="E103">
        <f>E63*10000/E62</f>
        <v>0.03713802331501254</v>
      </c>
      <c r="F103">
        <f>F63*10000/F62</f>
        <v>-5.771079592741925</v>
      </c>
      <c r="G103">
        <f>AVERAGE(C103:E103)</f>
        <v>-0.3767270932346674</v>
      </c>
      <c r="H103">
        <f>STDEV(C103:E103)</f>
        <v>0.8660324215451362</v>
      </c>
      <c r="I103">
        <f>(B103*B4+C103*C4+D103*D4+E103*E4+F103*F4)/SUM(B4:F4)</f>
        <v>-1.1205971062293638</v>
      </c>
      <c r="K103">
        <f>(LN(H103)+LN(H123))/2-LN(K114*K115^3)</f>
        <v>-4.368608899425308</v>
      </c>
    </row>
    <row r="104" spans="1:11" ht="12.75">
      <c r="A104" t="s">
        <v>68</v>
      </c>
      <c r="B104">
        <f>B64*10000/B62</f>
        <v>0.34654858905133074</v>
      </c>
      <c r="C104">
        <f>C64*10000/C62</f>
        <v>-0.1413164713922404</v>
      </c>
      <c r="D104">
        <f>D64*10000/D62</f>
        <v>0.6606707712408105</v>
      </c>
      <c r="E104">
        <f>E64*10000/E62</f>
        <v>0.228826136235094</v>
      </c>
      <c r="F104">
        <f>F64*10000/F62</f>
        <v>-0.5989467157822067</v>
      </c>
      <c r="G104">
        <f>AVERAGE(C104:E104)</f>
        <v>0.24939347869455472</v>
      </c>
      <c r="H104">
        <f>STDEV(C104:E104)</f>
        <v>0.40138902079955374</v>
      </c>
      <c r="I104">
        <f>(B104*B4+C104*C4+D104*D4+E104*E4+F104*F4)/SUM(B4:F4)</f>
        <v>0.14600029023866962</v>
      </c>
      <c r="K104">
        <f>(LN(H104)+LN(H124))/2-LN(K114*K115^4)</f>
        <v>-4.181522206806102</v>
      </c>
    </row>
    <row r="105" spans="1:11" ht="12.75">
      <c r="A105" t="s">
        <v>69</v>
      </c>
      <c r="B105">
        <f>B65*10000/B62</f>
        <v>0.5522693040896349</v>
      </c>
      <c r="C105">
        <f>C65*10000/C62</f>
        <v>-0.37056205396386943</v>
      </c>
      <c r="D105">
        <f>D65*10000/D62</f>
        <v>0.13561820778220032</v>
      </c>
      <c r="E105">
        <f>E65*10000/E62</f>
        <v>-0.02379256152287125</v>
      </c>
      <c r="F105">
        <f>F65*10000/F62</f>
        <v>0.3449084437241868</v>
      </c>
      <c r="G105">
        <f>AVERAGE(C105:E105)</f>
        <v>-0.08624546923484679</v>
      </c>
      <c r="H105">
        <f>STDEV(C105:E105)</f>
        <v>0.2588047306495581</v>
      </c>
      <c r="I105">
        <f>(B105*B4+C105*C4+D105*D4+E105*E4+F105*F4)/SUM(B4:F4)</f>
        <v>0.06293010857424744</v>
      </c>
      <c r="K105">
        <f>(LN(H105)+LN(H125))/2-LN(K114*K115^5)</f>
        <v>-3.9344457403326114</v>
      </c>
    </row>
    <row r="106" spans="1:11" ht="12.75">
      <c r="A106" t="s">
        <v>70</v>
      </c>
      <c r="B106">
        <f>B66*10000/B62</f>
        <v>4.13514836399239</v>
      </c>
      <c r="C106">
        <f>C66*10000/C62</f>
        <v>2.290557257103654</v>
      </c>
      <c r="D106">
        <f>D66*10000/D62</f>
        <v>2.1654553043963496</v>
      </c>
      <c r="E106">
        <f>E66*10000/E62</f>
        <v>1.450550858659713</v>
      </c>
      <c r="F106">
        <f>F66*10000/F62</f>
        <v>12.24565001412495</v>
      </c>
      <c r="G106">
        <f>AVERAGE(C106:E106)</f>
        <v>1.968854473386572</v>
      </c>
      <c r="H106">
        <f>STDEV(C106:E106)</f>
        <v>0.4532015031109161</v>
      </c>
      <c r="I106">
        <f>(B106*B4+C106*C4+D106*D4+E106*E4+F106*F4)/SUM(B4:F4)</f>
        <v>3.6909161671435613</v>
      </c>
      <c r="K106">
        <f>(LN(H106)+LN(H126))/2-LN(K114*K115^6)</f>
        <v>-3.2657553360197458</v>
      </c>
    </row>
    <row r="107" spans="1:11" ht="12.75">
      <c r="A107" t="s">
        <v>71</v>
      </c>
      <c r="B107">
        <f>B67*10000/B62</f>
        <v>0.12216537858603908</v>
      </c>
      <c r="C107">
        <f>C67*10000/C62</f>
        <v>0.08106050322705069</v>
      </c>
      <c r="D107">
        <f>D67*10000/D62</f>
        <v>-0.06438806009796685</v>
      </c>
      <c r="E107">
        <f>E67*10000/E62</f>
        <v>0.05302298684655086</v>
      </c>
      <c r="F107">
        <f>F67*10000/F62</f>
        <v>-0.3993803473048004</v>
      </c>
      <c r="G107">
        <f>AVERAGE(C107:E107)</f>
        <v>0.023231809991878228</v>
      </c>
      <c r="H107">
        <f>STDEV(C107:E107)</f>
        <v>0.07716512688460829</v>
      </c>
      <c r="I107">
        <f>(B107*B4+C107*C4+D107*D4+E107*E4+F107*F4)/SUM(B4:F4)</f>
        <v>-0.021174039941283095</v>
      </c>
      <c r="K107">
        <f>(LN(H107)+LN(H127))/2-LN(K114*K115^7)</f>
        <v>-3.387322114539822</v>
      </c>
    </row>
    <row r="108" spans="1:9" ht="12.75">
      <c r="A108" t="s">
        <v>72</v>
      </c>
      <c r="B108">
        <f>B68*10000/B62</f>
        <v>0.1853934718897262</v>
      </c>
      <c r="C108">
        <f>C68*10000/C62</f>
        <v>0.010270329410231791</v>
      </c>
      <c r="D108">
        <f>D68*10000/D62</f>
        <v>0.07762765788168194</v>
      </c>
      <c r="E108">
        <f>E68*10000/E62</f>
        <v>-0.013444566643704765</v>
      </c>
      <c r="F108">
        <f>F68*10000/F62</f>
        <v>0.09523481509108148</v>
      </c>
      <c r="G108">
        <f>AVERAGE(C108:E108)</f>
        <v>0.024817806882736323</v>
      </c>
      <c r="H108">
        <f>STDEV(C108:E108)</f>
        <v>0.04724679190813257</v>
      </c>
      <c r="I108">
        <f>(B108*B4+C108*C4+D108*D4+E108*E4+F108*F4)/SUM(B4:F4)</f>
        <v>0.05708541699405025</v>
      </c>
    </row>
    <row r="109" spans="1:9" ht="12.75">
      <c r="A109" t="s">
        <v>73</v>
      </c>
      <c r="B109">
        <f>B69*10000/B62</f>
        <v>0.06503385973437648</v>
      </c>
      <c r="C109">
        <f>C69*10000/C62</f>
        <v>0.05770613946816528</v>
      </c>
      <c r="D109">
        <f>D69*10000/D62</f>
        <v>0.03435192755865133</v>
      </c>
      <c r="E109">
        <f>E69*10000/E62</f>
        <v>0.09153990379484148</v>
      </c>
      <c r="F109">
        <f>F69*10000/F62</f>
        <v>0.019875776103693243</v>
      </c>
      <c r="G109">
        <f>AVERAGE(C109:E109)</f>
        <v>0.06119932360721936</v>
      </c>
      <c r="H109">
        <f>STDEV(C109:E109)</f>
        <v>0.02875357209234649</v>
      </c>
      <c r="I109">
        <f>(B109*B4+C109*C4+D109*D4+E109*E4+F109*F4)/SUM(B4:F4)</f>
        <v>0.05603880724620508</v>
      </c>
    </row>
    <row r="110" spans="1:11" ht="12.75">
      <c r="A110" t="s">
        <v>74</v>
      </c>
      <c r="B110">
        <f>B70*10000/B62</f>
        <v>-0.29194807327761463</v>
      </c>
      <c r="C110">
        <f>C70*10000/C62</f>
        <v>-0.07537172044744858</v>
      </c>
      <c r="D110">
        <f>D70*10000/D62</f>
        <v>-0.10574869221969734</v>
      </c>
      <c r="E110">
        <f>E70*10000/E62</f>
        <v>-0.0908187480995281</v>
      </c>
      <c r="F110">
        <f>F70*10000/F62</f>
        <v>-0.3988670520083693</v>
      </c>
      <c r="G110">
        <f>AVERAGE(C110:E110)</f>
        <v>-0.09064638692222467</v>
      </c>
      <c r="H110">
        <f>STDEV(C110:E110)</f>
        <v>0.015189219360934283</v>
      </c>
      <c r="I110">
        <f>(B110*B4+C110*C4+D110*D4+E110*E4+F110*F4)/SUM(B4:F4)</f>
        <v>-0.1614448978134167</v>
      </c>
      <c r="K110">
        <f>EXP(AVERAGE(K103:K107))</f>
        <v>0.02176328595519556</v>
      </c>
    </row>
    <row r="111" spans="1:9" ht="12.75">
      <c r="A111" t="s">
        <v>75</v>
      </c>
      <c r="B111">
        <f>B71*10000/B62</f>
        <v>0.0035263321145223452</v>
      </c>
      <c r="C111">
        <f>C71*10000/C62</f>
        <v>-0.021974488607170037</v>
      </c>
      <c r="D111">
        <f>D71*10000/D62</f>
        <v>-0.007624227705027937</v>
      </c>
      <c r="E111">
        <f>E71*10000/E62</f>
        <v>-0.05421794992974673</v>
      </c>
      <c r="F111">
        <f>F71*10000/F62</f>
        <v>-0.006682976963718442</v>
      </c>
      <c r="G111">
        <f>AVERAGE(C111:E111)</f>
        <v>-0.0279388887473149</v>
      </c>
      <c r="H111">
        <f>STDEV(C111:E111)</f>
        <v>0.02386261279622129</v>
      </c>
      <c r="I111">
        <f>(B111*B4+C111*C4+D111*D4+E111*E4+F111*F4)/SUM(B4:F4)</f>
        <v>-0.020588317665428884</v>
      </c>
    </row>
    <row r="112" spans="1:9" ht="12.75">
      <c r="A112" t="s">
        <v>76</v>
      </c>
      <c r="B112">
        <f>B72*10000/B62</f>
        <v>-0.04525069629555319</v>
      </c>
      <c r="C112">
        <f>C72*10000/C62</f>
        <v>-0.03837709142021948</v>
      </c>
      <c r="D112">
        <f>D72*10000/D62</f>
        <v>-0.06125443511543927</v>
      </c>
      <c r="E112">
        <f>E72*10000/E62</f>
        <v>-0.029658009775628772</v>
      </c>
      <c r="F112">
        <f>F72*10000/F62</f>
        <v>-0.05154329508497949</v>
      </c>
      <c r="G112">
        <f>AVERAGE(C112:E112)</f>
        <v>-0.04309651210376251</v>
      </c>
      <c r="H112">
        <f>STDEV(C112:E112)</f>
        <v>0.016318340058190505</v>
      </c>
      <c r="I112">
        <f>(B112*B4+C112*C4+D112*D4+E112*E4+F112*F4)/SUM(B4:F4)</f>
        <v>-0.0445635715302973</v>
      </c>
    </row>
    <row r="113" spans="1:9" ht="12.75">
      <c r="A113" t="s">
        <v>77</v>
      </c>
      <c r="B113">
        <f>B73*10000/B62</f>
        <v>0.012240450433961427</v>
      </c>
      <c r="C113">
        <f>C73*10000/C62</f>
        <v>0.02536466824989279</v>
      </c>
      <c r="D113">
        <f>D73*10000/D62</f>
        <v>0.018147687278465646</v>
      </c>
      <c r="E113">
        <f>E73*10000/E62</f>
        <v>0.019953862158642675</v>
      </c>
      <c r="F113">
        <f>F73*10000/F62</f>
        <v>-0.024980750664231305</v>
      </c>
      <c r="G113">
        <f>AVERAGE(C113:E113)</f>
        <v>0.02115540589566704</v>
      </c>
      <c r="H113">
        <f>STDEV(C113:E113)</f>
        <v>0.0037555271400260405</v>
      </c>
      <c r="I113">
        <f>(B113*B4+C113*C4+D113*D4+E113*E4+F113*F4)/SUM(B4:F4)</f>
        <v>0.013538056328598759</v>
      </c>
    </row>
    <row r="114" spans="1:11" ht="12.75">
      <c r="A114" t="s">
        <v>78</v>
      </c>
      <c r="B114">
        <f>B74*10000/B62</f>
        <v>-0.2038239711767989</v>
      </c>
      <c r="C114">
        <f>C74*10000/C62</f>
        <v>-0.19124098951458582</v>
      </c>
      <c r="D114">
        <f>D74*10000/D62</f>
        <v>-0.18911083124147676</v>
      </c>
      <c r="E114">
        <f>E74*10000/E62</f>
        <v>-0.18382290597139175</v>
      </c>
      <c r="F114">
        <f>F74*10000/F62</f>
        <v>-0.13109721085726372</v>
      </c>
      <c r="G114">
        <f>AVERAGE(C114:E114)</f>
        <v>-0.18805824224248477</v>
      </c>
      <c r="H114">
        <f>STDEV(C114:E114)</f>
        <v>0.0038194173068760153</v>
      </c>
      <c r="I114">
        <f>(B114*B4+C114*C4+D114*D4+E114*E4+F114*F4)/SUM(B4:F4)</f>
        <v>-0.18241403843234086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-0.0006827825354350678</v>
      </c>
      <c r="C115">
        <f>C75*10000/C62</f>
        <v>-0.0034912611018821475</v>
      </c>
      <c r="D115">
        <f>D75*10000/D62</f>
        <v>-0.0074398674526066294</v>
      </c>
      <c r="E115">
        <f>E75*10000/E62</f>
        <v>-0.009839595523997996</v>
      </c>
      <c r="F115">
        <f>F75*10000/F62</f>
        <v>-0.012573226581384562</v>
      </c>
      <c r="G115">
        <f>AVERAGE(C115:E115)</f>
        <v>-0.006923574692828924</v>
      </c>
      <c r="H115">
        <f>STDEV(C115:E115)</f>
        <v>0.0032055040390092187</v>
      </c>
      <c r="I115">
        <f>(B115*B4+C115*C4+D115*D4+E115*E4+F115*F4)/SUM(B4:F4)</f>
        <v>-0.006826588909249011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-8.701276125286718</v>
      </c>
      <c r="C122">
        <f>C82*10000/C62</f>
        <v>10.355596351511174</v>
      </c>
      <c r="D122">
        <f>D82*10000/D62</f>
        <v>-6.9770670238868995</v>
      </c>
      <c r="E122">
        <f>E82*10000/E62</f>
        <v>1.1630350730158776</v>
      </c>
      <c r="F122">
        <f>F82*10000/F62</f>
        <v>-0.8139170533647304</v>
      </c>
      <c r="G122">
        <f>AVERAGE(C122:E122)</f>
        <v>1.513854800213384</v>
      </c>
      <c r="H122">
        <f>STDEV(C122:E122)</f>
        <v>8.671655596364493</v>
      </c>
      <c r="I122">
        <f>(B122*B4+C122*C4+D122*D4+E122*E4+F122*F4)/SUM(B4:F4)</f>
        <v>-0.2421758659082706</v>
      </c>
    </row>
    <row r="123" spans="1:9" ht="12.75">
      <c r="A123" t="s">
        <v>82</v>
      </c>
      <c r="B123">
        <f>B83*10000/B62</f>
        <v>1.2736303523243642</v>
      </c>
      <c r="C123">
        <f>C83*10000/C62</f>
        <v>-0.670393627268551</v>
      </c>
      <c r="D123">
        <f>D83*10000/D62</f>
        <v>-0.6430036988431992</v>
      </c>
      <c r="E123">
        <f>E83*10000/E62</f>
        <v>-1.4068522630492208</v>
      </c>
      <c r="F123">
        <f>F83*10000/F62</f>
        <v>7.473485588414588</v>
      </c>
      <c r="G123">
        <f>AVERAGE(C123:E123)</f>
        <v>-0.906749863053657</v>
      </c>
      <c r="H123">
        <f>STDEV(C123:E123)</f>
        <v>0.43331785089675057</v>
      </c>
      <c r="I123">
        <f>(B123*B4+C123*C4+D123*D4+E123*E4+F123*F4)/SUM(B4:F4)</f>
        <v>0.5556383819231923</v>
      </c>
    </row>
    <row r="124" spans="1:9" ht="12.75">
      <c r="A124" t="s">
        <v>83</v>
      </c>
      <c r="B124">
        <f>B84*10000/B62</f>
        <v>-0.9154637155434074</v>
      </c>
      <c r="C124">
        <f>C84*10000/C62</f>
        <v>-3.4752481119794245</v>
      </c>
      <c r="D124">
        <f>D84*10000/D62</f>
        <v>-4.208726133160971</v>
      </c>
      <c r="E124">
        <f>E84*10000/E62</f>
        <v>-4.184117630226177</v>
      </c>
      <c r="F124">
        <f>F84*10000/F62</f>
        <v>-7.672064818980931</v>
      </c>
      <c r="G124">
        <f>AVERAGE(C124:E124)</f>
        <v>-3.9560306251221906</v>
      </c>
      <c r="H124">
        <f>STDEV(C124:E124)</f>
        <v>0.41655163342865403</v>
      </c>
      <c r="I124">
        <f>(B124*B4+C124*C4+D124*D4+E124*E4+F124*F4)/SUM(B4:F4)</f>
        <v>-4.041624865287324</v>
      </c>
    </row>
    <row r="125" spans="1:9" ht="12.75">
      <c r="A125" t="s">
        <v>84</v>
      </c>
      <c r="B125">
        <f>B85*10000/B62</f>
        <v>-0.026029403554922437</v>
      </c>
      <c r="C125">
        <f>C85*10000/C62</f>
        <v>-0.14246943690339728</v>
      </c>
      <c r="D125">
        <f>D85*10000/D62</f>
        <v>-0.23588413391677923</v>
      </c>
      <c r="E125">
        <f>E85*10000/E62</f>
        <v>-0.745436700042918</v>
      </c>
      <c r="F125">
        <f>F85*10000/F62</f>
        <v>-0.8627430063687059</v>
      </c>
      <c r="G125">
        <f>AVERAGE(C125:E125)</f>
        <v>-0.37459675695436484</v>
      </c>
      <c r="H125">
        <f>STDEV(C125:E125)</f>
        <v>0.3245354740963868</v>
      </c>
      <c r="I125">
        <f>(B125*B4+C125*C4+D125*D4+E125*E4+F125*F4)/SUM(B4:F4)</f>
        <v>-0.3930048254600465</v>
      </c>
    </row>
    <row r="126" spans="1:9" ht="12.75">
      <c r="A126" t="s">
        <v>85</v>
      </c>
      <c r="B126">
        <f>B86*10000/B62</f>
        <v>-0.09367481496126677</v>
      </c>
      <c r="C126">
        <f>C86*10000/C62</f>
        <v>0.1460451974608888</v>
      </c>
      <c r="D126">
        <f>D86*10000/D62</f>
        <v>-0.21086746284409189</v>
      </c>
      <c r="E126">
        <f>E86*10000/E62</f>
        <v>-0.24425781285802203</v>
      </c>
      <c r="F126">
        <f>F86*10000/F62</f>
        <v>1.8410744253941849</v>
      </c>
      <c r="G126">
        <f>AVERAGE(C126:E126)</f>
        <v>-0.10302669274707504</v>
      </c>
      <c r="H126">
        <f>STDEV(C126:E126)</f>
        <v>0.21634771488818455</v>
      </c>
      <c r="I126">
        <f>(B126*B4+C126*C4+D126*D4+E126*E4+F126*F4)/SUM(B4:F4)</f>
        <v>0.16648995467057973</v>
      </c>
    </row>
    <row r="127" spans="1:9" ht="12.75">
      <c r="A127" t="s">
        <v>86</v>
      </c>
      <c r="B127">
        <f>B87*10000/B62</f>
        <v>-0.05468096427511163</v>
      </c>
      <c r="C127">
        <f>C87*10000/C62</f>
        <v>-0.07079344090661333</v>
      </c>
      <c r="D127">
        <f>D87*10000/D62</f>
        <v>-0.040277056430212614</v>
      </c>
      <c r="E127">
        <f>E87*10000/E62</f>
        <v>0.47271655213701164</v>
      </c>
      <c r="F127">
        <f>F87*10000/F62</f>
        <v>0.21415371327835614</v>
      </c>
      <c r="G127">
        <f>AVERAGE(C127:E127)</f>
        <v>0.12054868493339523</v>
      </c>
      <c r="H127">
        <f>STDEV(C127:E127)</f>
        <v>0.3053677577093493</v>
      </c>
      <c r="I127">
        <f>(B127*B4+C127*C4+D127*D4+E127*E4+F127*F4)/SUM(B4:F4)</f>
        <v>0.10887166213382182</v>
      </c>
    </row>
    <row r="128" spans="1:9" ht="12.75">
      <c r="A128" t="s">
        <v>87</v>
      </c>
      <c r="B128">
        <f>B88*10000/B62</f>
        <v>0.33333287114830523</v>
      </c>
      <c r="C128">
        <f>C88*10000/C62</f>
        <v>-0.33201014521630023</v>
      </c>
      <c r="D128">
        <f>D88*10000/D62</f>
        <v>-0.36346998726749175</v>
      </c>
      <c r="E128">
        <f>E88*10000/E62</f>
        <v>-0.4377005459240503</v>
      </c>
      <c r="F128">
        <f>F88*10000/F62</f>
        <v>-0.5962142893263189</v>
      </c>
      <c r="G128">
        <f>AVERAGE(C128:E128)</f>
        <v>-0.37772689280261407</v>
      </c>
      <c r="H128">
        <f>STDEV(C128:E128)</f>
        <v>0.05426840440826759</v>
      </c>
      <c r="I128">
        <f>(B128*B4+C128*C4+D128*D4+E128*E4+F128*F4)/SUM(B4:F4)</f>
        <v>-0.30799499167905947</v>
      </c>
    </row>
    <row r="129" spans="1:9" ht="12.75">
      <c r="A129" t="s">
        <v>88</v>
      </c>
      <c r="B129">
        <f>B89*10000/B62</f>
        <v>0.0601248155159839</v>
      </c>
      <c r="C129">
        <f>C89*10000/C62</f>
        <v>0.018425156246955045</v>
      </c>
      <c r="D129">
        <f>D89*10000/D62</f>
        <v>-0.03407106681725108</v>
      </c>
      <c r="E129">
        <f>E89*10000/E62</f>
        <v>0.01098804613593826</v>
      </c>
      <c r="F129">
        <f>F89*10000/F62</f>
        <v>-0.04791713636572484</v>
      </c>
      <c r="G129">
        <f>AVERAGE(C129:E129)</f>
        <v>-0.0015526214781192594</v>
      </c>
      <c r="H129">
        <f>STDEV(C129:E129)</f>
        <v>0.028406242573709484</v>
      </c>
      <c r="I129">
        <f>(B129*B4+C129*C4+D129*D4+E129*E4+F129*F4)/SUM(B4:F4)</f>
        <v>0.0007151366866236738</v>
      </c>
    </row>
    <row r="130" spans="1:9" ht="12.75">
      <c r="A130" t="s">
        <v>89</v>
      </c>
      <c r="B130">
        <f>B90*10000/B62</f>
        <v>0.0688994252559055</v>
      </c>
      <c r="C130">
        <f>C90*10000/C62</f>
        <v>0.07099770060556118</v>
      </c>
      <c r="D130">
        <f>D90*10000/D62</f>
        <v>-0.03180023355000958</v>
      </c>
      <c r="E130">
        <f>E90*10000/E62</f>
        <v>-0.1699354130125811</v>
      </c>
      <c r="F130">
        <f>F90*10000/F62</f>
        <v>0.13710333077052012</v>
      </c>
      <c r="G130">
        <f>AVERAGE(C130:E130)</f>
        <v>-0.04357931531900983</v>
      </c>
      <c r="H130">
        <f>STDEV(C130:E130)</f>
        <v>0.12089768974187953</v>
      </c>
      <c r="I130">
        <f>(B130*B4+C130*C4+D130*D4+E130*E4+F130*F4)/SUM(B4:F4)</f>
        <v>-0.0028608029914119447</v>
      </c>
    </row>
    <row r="131" spans="1:9" ht="12.75">
      <c r="A131" t="s">
        <v>90</v>
      </c>
      <c r="B131">
        <f>B91*10000/B62</f>
        <v>-0.029171812429106315</v>
      </c>
      <c r="C131">
        <f>C91*10000/C62</f>
        <v>-0.00045024665584854844</v>
      </c>
      <c r="D131">
        <f>D91*10000/D62</f>
        <v>-0.012576431675637446</v>
      </c>
      <c r="E131">
        <f>E91*10000/E62</f>
        <v>0.027010047858103507</v>
      </c>
      <c r="F131">
        <f>F91*10000/F62</f>
        <v>0.02070033880564986</v>
      </c>
      <c r="G131">
        <f>AVERAGE(C131:E131)</f>
        <v>0.0046611231755391705</v>
      </c>
      <c r="H131">
        <f>STDEV(C131:E131)</f>
        <v>0.020282182245353636</v>
      </c>
      <c r="I131">
        <f>(B131*B4+C131*C4+D131*D4+E131*E4+F131*F4)/SUM(B4:F4)</f>
        <v>0.0021230306762355005</v>
      </c>
    </row>
    <row r="132" spans="1:9" ht="12.75">
      <c r="A132" t="s">
        <v>91</v>
      </c>
      <c r="B132">
        <f>B92*10000/B62</f>
        <v>0.05915460571930932</v>
      </c>
      <c r="C132">
        <f>C92*10000/C62</f>
        <v>-0.013738821411053453</v>
      </c>
      <c r="D132">
        <f>D92*10000/D62</f>
        <v>0.00023848425570739904</v>
      </c>
      <c r="E132">
        <f>E92*10000/E62</f>
        <v>-0.013792943540554516</v>
      </c>
      <c r="F132">
        <f>F92*10000/F62</f>
        <v>-0.029501904927406092</v>
      </c>
      <c r="G132">
        <f>AVERAGE(C132:E132)</f>
        <v>-0.009097760231966857</v>
      </c>
      <c r="H132">
        <f>STDEV(C132:E132)</f>
        <v>0.00808547018740694</v>
      </c>
      <c r="I132">
        <f>(B132*B4+C132*C4+D132*D4+E132*E4+F132*F4)/SUM(B4:F4)</f>
        <v>-0.002326018523237351</v>
      </c>
    </row>
    <row r="133" spans="1:9" ht="12.75">
      <c r="A133" t="s">
        <v>92</v>
      </c>
      <c r="B133">
        <f>B93*10000/B62</f>
        <v>0.12983320653754551</v>
      </c>
      <c r="C133">
        <f>C93*10000/C62</f>
        <v>0.12304763472954264</v>
      </c>
      <c r="D133">
        <f>D93*10000/D62</f>
        <v>0.12395056047993104</v>
      </c>
      <c r="E133">
        <f>E93*10000/E62</f>
        <v>0.12612609330193275</v>
      </c>
      <c r="F133">
        <f>F93*10000/F62</f>
        <v>0.08511820424184435</v>
      </c>
      <c r="G133">
        <f>AVERAGE(C133:E133)</f>
        <v>0.12437476283713549</v>
      </c>
      <c r="H133">
        <f>STDEV(C133:E133)</f>
        <v>0.0015824624878252554</v>
      </c>
      <c r="I133">
        <f>(B133*B4+C133*C4+D133*D4+E133*E4+F133*F4)/SUM(B4:F4)</f>
        <v>0.11972567939326911</v>
      </c>
    </row>
    <row r="134" spans="1:9" ht="12.75">
      <c r="A134" t="s">
        <v>93</v>
      </c>
      <c r="B134">
        <f>B94*10000/B62</f>
        <v>-0.007077518768188294</v>
      </c>
      <c r="C134">
        <f>C94*10000/C62</f>
        <v>0.0001779174748578141</v>
      </c>
      <c r="D134">
        <f>D94*10000/D62</f>
        <v>-0.004724961510387103</v>
      </c>
      <c r="E134">
        <f>E94*10000/E62</f>
        <v>-0.007023967299577576</v>
      </c>
      <c r="F134">
        <f>F94*10000/F62</f>
        <v>-0.03998086805952035</v>
      </c>
      <c r="G134">
        <f>AVERAGE(C134:E134)</f>
        <v>-0.003857003778368955</v>
      </c>
      <c r="H134">
        <f>STDEV(C134:E134)</f>
        <v>0.0036785593707983886</v>
      </c>
      <c r="I134">
        <f>(B134*B4+C134*C4+D134*D4+E134*E4+F134*F4)/SUM(B4:F4)</f>
        <v>-0.009293296288681535</v>
      </c>
    </row>
    <row r="135" spans="1:9" ht="12.75">
      <c r="A135" t="s">
        <v>94</v>
      </c>
      <c r="B135">
        <f>B95*10000/B62</f>
        <v>-0.001346864858944335</v>
      </c>
      <c r="C135">
        <f>C95*10000/C62</f>
        <v>-0.0029951680927356003</v>
      </c>
      <c r="D135">
        <f>D95*10000/D62</f>
        <v>-0.0038305232033021756</v>
      </c>
      <c r="E135">
        <f>E95*10000/E62</f>
        <v>-0.005930753548760046</v>
      </c>
      <c r="F135">
        <f>F95*10000/F62</f>
        <v>0.004414420238474617</v>
      </c>
      <c r="G135">
        <f>AVERAGE(C135:E135)</f>
        <v>-0.004252148281599273</v>
      </c>
      <c r="H135">
        <f>STDEV(C135:E135)</f>
        <v>0.0015125281063148354</v>
      </c>
      <c r="I135">
        <f>(B135*B4+C135*C4+D135*D4+E135*E4+F135*F4)/SUM(B4:F4)</f>
        <v>-0.0026485093490348894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2004-12-23T12:37:51Z</cp:lastPrinted>
  <dcterms:created xsi:type="dcterms:W3CDTF">2004-12-23T12:37:51Z</dcterms:created>
  <dcterms:modified xsi:type="dcterms:W3CDTF">2005-01-03T08:48:35Z</dcterms:modified>
  <cp:category/>
  <cp:version/>
  <cp:contentType/>
  <cp:contentStatus/>
</cp:coreProperties>
</file>