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<sst xmlns="http://schemas.openxmlformats.org/spreadsheetml/2006/main" count="204" uniqueCount="98">
  <si>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Sat 15/01/2005       09:18:14</t>
  </si>
  <si>
    <t>LISSNER</t>
  </si>
  <si>
    <t>HCMQAP456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</si>
  <si>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</si>
  <si>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</si>
  <si>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</si>
  <si>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</si>
  <si>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</si>
  <si>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</si>
  <si>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</si>
  <si>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</si>
  <si>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</si>
  <si>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</si>
  <si>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</si>
  <si>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</si>
  <si>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</si>
  <si>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</si>
  <si>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</si>
  <si>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</si>
  <si>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</si>
  <si>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</si>
  <si>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</si>
  <si>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</si>
  <si>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</si>
  <si>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</si>
  <si>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</si>
  <si>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</si>
  <si>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</si>
  <si>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</si>
  <si>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</si>
  <si>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</si>
  <si>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</si>
  <si>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</si>
  <si>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</si>
  <si>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</si>
  <si>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</si>
  <si>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</si>
  <si>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</si>
  <si>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</si>
  <si>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</si>
  <si>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</si>
  <si>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</si>
  <si>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</si>
  <si>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</si>
  <si>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</si>
  <si>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</si>
  <si>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</si>
  <si>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</si>
  <si>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</si>
  <si>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</si>
  <si>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</si>
  <si>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</si>
  <si>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41mn</t>
  </si>
  <si>
    <t>Dx moy(m)</t>
  </si>
  <si>
    <t>Dy moy(m)</t>
  </si>
  <si>
    <t>Dx moy (mm)</t>
  </si>
  <si>
    <t>Dy moy (mm)</t>
  </si>
  <si>
    <t>* = Integral error  ! = Central error           Conclusion : ACCEPTED           Duration : 41mn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</si>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</sst>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-0.003755</v>
      </c>
      <c r="D4" s="12">
        <v>-0.003752</v>
      </c>
      <c r="E4" s="12">
        <v>-0.003755</v>
      </c>
      <c r="F4" s="24">
        <v>-0.002081</v>
      </c>
      <c r="G4" s="34">
        <v>-0.011698</v>
      </c>
    </row>
    <row r="5" spans="1:7" ht="12.75" thickBot="1">
      <c r="A5" s="44" t="s">
        <v>13</v>
      </c>
      <c r="B5" s="45">
        <v>1.692206</v>
      </c>
      <c r="C5" s="46">
        <v>0.90643</v>
      </c>
      <c r="D5" s="46">
        <v>-0.976649</v>
      </c>
      <c r="E5" s="46">
        <v>-1.080834</v>
      </c>
      <c r="F5" s="47">
        <v>0.237282</v>
      </c>
      <c r="G5" s="48">
        <v>9.82684</v>
      </c>
    </row>
    <row r="6" spans="1:7" ht="12.75" thickTop="1">
      <c r="A6" s="6" t="s">
        <v>14</v>
      </c>
      <c r="B6" s="39">
        <v>-127.229</v>
      </c>
      <c r="C6" s="40">
        <v>189.2713</v>
      </c>
      <c r="D6" s="40">
        <v>-52.87884</v>
      </c>
      <c r="E6" s="40">
        <v>43.22711</v>
      </c>
      <c r="F6" s="41">
        <v>-186.1066</v>
      </c>
      <c r="G6" s="42">
        <v>0.001656706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0.4700005</v>
      </c>
      <c r="C8" s="13">
        <v>0.2380234</v>
      </c>
      <c r="D8" s="13">
        <v>0.2738951</v>
      </c>
      <c r="E8" s="13">
        <v>0.8826488</v>
      </c>
      <c r="F8" s="25">
        <v>-4.22056</v>
      </c>
      <c r="G8" s="35">
        <v>-0.1595123</v>
      </c>
    </row>
    <row r="9" spans="1:7" ht="12">
      <c r="A9" s="20" t="s">
        <v>17</v>
      </c>
      <c r="B9" s="29">
        <v>-0.2985248</v>
      </c>
      <c r="C9" s="13">
        <v>-1.051207</v>
      </c>
      <c r="D9" s="13">
        <v>-0.6460037</v>
      </c>
      <c r="E9" s="13">
        <v>0.2522396</v>
      </c>
      <c r="F9" s="25">
        <v>-0.2976744</v>
      </c>
      <c r="G9" s="35">
        <v>-0.4305743</v>
      </c>
    </row>
    <row r="10" spans="1:7" ht="12">
      <c r="A10" s="20" t="s">
        <v>18</v>
      </c>
      <c r="B10" s="29">
        <v>0.1913846</v>
      </c>
      <c r="C10" s="13">
        <v>0.3958339</v>
      </c>
      <c r="D10" s="13">
        <v>-0.2425946</v>
      </c>
      <c r="E10" s="13">
        <v>-0.1055491</v>
      </c>
      <c r="F10" s="25">
        <v>-0.8913496</v>
      </c>
      <c r="G10" s="35">
        <v>-0.07970604</v>
      </c>
    </row>
    <row r="11" spans="1:7" ht="12">
      <c r="A11" s="21" t="s">
        <v>19</v>
      </c>
      <c r="B11" s="31">
        <v>3.328578</v>
      </c>
      <c r="C11" s="15">
        <v>2.204003</v>
      </c>
      <c r="D11" s="15">
        <v>3.229347</v>
      </c>
      <c r="E11" s="15">
        <v>2.647497</v>
      </c>
      <c r="F11" s="27">
        <v>14.55955</v>
      </c>
      <c r="G11" s="37">
        <v>4.368597</v>
      </c>
    </row>
    <row r="12" spans="1:7" ht="12">
      <c r="A12" s="20" t="s">
        <v>20</v>
      </c>
      <c r="B12" s="29">
        <v>-0.183563</v>
      </c>
      <c r="C12" s="13">
        <v>-0.07727991</v>
      </c>
      <c r="D12" s="13">
        <v>-0.1231028</v>
      </c>
      <c r="E12" s="13">
        <v>-0.2314582</v>
      </c>
      <c r="F12" s="25">
        <v>-0.3485841</v>
      </c>
      <c r="G12" s="35">
        <v>-0.1769882</v>
      </c>
    </row>
    <row r="13" spans="1:7" ht="12">
      <c r="A13" s="20" t="s">
        <v>21</v>
      </c>
      <c r="B13" s="29">
        <v>0.01860371</v>
      </c>
      <c r="C13" s="13">
        <v>-0.04048943</v>
      </c>
      <c r="D13" s="13">
        <v>-0.0214696</v>
      </c>
      <c r="E13" s="13">
        <v>0.1002005</v>
      </c>
      <c r="F13" s="25">
        <v>0.2010872</v>
      </c>
      <c r="G13" s="35">
        <v>0.03873132</v>
      </c>
    </row>
    <row r="14" spans="1:7" ht="12">
      <c r="A14" s="20" t="s">
        <v>22</v>
      </c>
      <c r="B14" s="29">
        <v>-0.05109998</v>
      </c>
      <c r="C14" s="13">
        <v>0.02192017</v>
      </c>
      <c r="D14" s="13">
        <v>-0.03239027</v>
      </c>
      <c r="E14" s="13">
        <v>-0.01910492</v>
      </c>
      <c r="F14" s="25">
        <v>0.1035619</v>
      </c>
      <c r="G14" s="35">
        <v>-0.000688755</v>
      </c>
    </row>
    <row r="15" spans="1:7" ht="12">
      <c r="A15" s="21" t="s">
        <v>23</v>
      </c>
      <c r="B15" s="31">
        <v>-0.2536853</v>
      </c>
      <c r="C15" s="15">
        <v>0.03015039</v>
      </c>
      <c r="D15" s="15">
        <v>0.0224553</v>
      </c>
      <c r="E15" s="15">
        <v>0.03592494</v>
      </c>
      <c r="F15" s="27">
        <v>-0.347187</v>
      </c>
      <c r="G15" s="37">
        <v>-0.06172887</v>
      </c>
    </row>
    <row r="16" spans="1:7" ht="12">
      <c r="A16" s="20" t="s">
        <v>24</v>
      </c>
      <c r="B16" s="29">
        <v>-0.003274917</v>
      </c>
      <c r="C16" s="13">
        <v>-0.006403359</v>
      </c>
      <c r="D16" s="13">
        <v>-0.02286495</v>
      </c>
      <c r="E16" s="13">
        <v>-0.02250246</v>
      </c>
      <c r="F16" s="25">
        <v>-0.002077432</v>
      </c>
      <c r="G16" s="35">
        <v>-0.01320719</v>
      </c>
    </row>
    <row r="17" spans="1:7" ht="12">
      <c r="A17" s="20" t="s">
        <v>25</v>
      </c>
      <c r="B17" s="29">
        <v>-0.05357165</v>
      </c>
      <c r="C17" s="13">
        <v>-0.0605421</v>
      </c>
      <c r="D17" s="13">
        <v>-0.04661168</v>
      </c>
      <c r="E17" s="13">
        <v>-0.04527635</v>
      </c>
      <c r="F17" s="25">
        <v>-0.04092524</v>
      </c>
      <c r="G17" s="35">
        <v>-0.04989158</v>
      </c>
    </row>
    <row r="18" spans="1:7" ht="12">
      <c r="A18" s="20" t="s">
        <v>26</v>
      </c>
      <c r="B18" s="29">
        <v>0.04861182</v>
      </c>
      <c r="C18" s="13">
        <v>-0.03942027</v>
      </c>
      <c r="D18" s="13">
        <v>0.04328688</v>
      </c>
      <c r="E18" s="13">
        <v>0.009324228</v>
      </c>
      <c r="F18" s="25">
        <v>0.01792613</v>
      </c>
      <c r="G18" s="35">
        <v>0.01259182</v>
      </c>
    </row>
    <row r="19" spans="1:7" ht="12">
      <c r="A19" s="21" t="s">
        <v>27</v>
      </c>
      <c r="B19" s="31">
        <v>-0.2105671</v>
      </c>
      <c r="C19" s="15">
        <v>-0.2028454</v>
      </c>
      <c r="D19" s="15">
        <v>-0.2177869</v>
      </c>
      <c r="E19" s="15">
        <v>-0.2086671</v>
      </c>
      <c r="F19" s="27">
        <v>-0.1539446</v>
      </c>
      <c r="G19" s="37">
        <v>-0.2024327</v>
      </c>
    </row>
    <row r="20" spans="1:7" ht="12.75" thickBot="1">
      <c r="A20" s="44" t="s">
        <v>28</v>
      </c>
      <c r="B20" s="45">
        <v>-0.008148636</v>
      </c>
      <c r="C20" s="46">
        <v>0.0003124752</v>
      </c>
      <c r="D20" s="46">
        <v>-0.005238512</v>
      </c>
      <c r="E20" s="46">
        <v>-0.0005995275</v>
      </c>
      <c r="F20" s="47">
        <v>-0.007116719</v>
      </c>
      <c r="G20" s="48">
        <v>-0.003457579</v>
      </c>
    </row>
    <row r="21" spans="1:7" ht="12.75" thickTop="1">
      <c r="A21" s="6" t="s">
        <v>29</v>
      </c>
      <c r="B21" s="39">
        <v>63.57837</v>
      </c>
      <c r="C21" s="40">
        <v>-11.44962</v>
      </c>
      <c r="D21" s="40">
        <v>19.93824</v>
      </c>
      <c r="E21" s="40">
        <v>36.54058</v>
      </c>
      <c r="F21" s="41">
        <v>-150.0804</v>
      </c>
      <c r="G21" s="43">
        <v>0.00972937</v>
      </c>
    </row>
    <row r="22" spans="1:7" ht="12">
      <c r="A22" s="20" t="s">
        <v>30</v>
      </c>
      <c r="B22" s="29">
        <v>33.84426</v>
      </c>
      <c r="C22" s="13">
        <v>18.12862</v>
      </c>
      <c r="D22" s="13">
        <v>-19.533</v>
      </c>
      <c r="E22" s="13">
        <v>-21.61671</v>
      </c>
      <c r="F22" s="25">
        <v>4.745646</v>
      </c>
      <c r="G22" s="36">
        <v>0</v>
      </c>
    </row>
    <row r="23" spans="1:7" ht="12">
      <c r="A23" s="20" t="s">
        <v>31</v>
      </c>
      <c r="B23" s="29">
        <v>1.75426</v>
      </c>
      <c r="C23" s="13">
        <v>1.564189</v>
      </c>
      <c r="D23" s="13">
        <v>-0.7773683</v>
      </c>
      <c r="E23" s="13">
        <v>0.7532231</v>
      </c>
      <c r="F23" s="25">
        <v>4.826948</v>
      </c>
      <c r="G23" s="35">
        <v>1.268713</v>
      </c>
    </row>
    <row r="24" spans="1:7" ht="12">
      <c r="A24" s="20" t="s">
        <v>32</v>
      </c>
      <c r="B24" s="29">
        <v>-2.001182</v>
      </c>
      <c r="C24" s="13">
        <v>-1.202241</v>
      </c>
      <c r="D24" s="13">
        <v>-0.3269163</v>
      </c>
      <c r="E24" s="13">
        <v>-0.923893</v>
      </c>
      <c r="F24" s="25">
        <v>-0.8252033</v>
      </c>
      <c r="G24" s="35">
        <v>-0.9900429</v>
      </c>
    </row>
    <row r="25" spans="1:7" ht="12">
      <c r="A25" s="20" t="s">
        <v>33</v>
      </c>
      <c r="B25" s="29">
        <v>0.4796012</v>
      </c>
      <c r="C25" s="13">
        <v>0.06859649</v>
      </c>
      <c r="D25" s="13">
        <v>-0.56041</v>
      </c>
      <c r="E25" s="13">
        <v>0.2055139</v>
      </c>
      <c r="F25" s="25">
        <v>-3.038496</v>
      </c>
      <c r="G25" s="35">
        <v>-0.4048071</v>
      </c>
    </row>
    <row r="26" spans="1:7" ht="12">
      <c r="A26" s="21" t="s">
        <v>34</v>
      </c>
      <c r="B26" s="31">
        <v>1.184907</v>
      </c>
      <c r="C26" s="15">
        <v>0.6073065</v>
      </c>
      <c r="D26" s="15">
        <v>0.5797805</v>
      </c>
      <c r="E26" s="15">
        <v>0.3554958</v>
      </c>
      <c r="F26" s="27">
        <v>1.72801</v>
      </c>
      <c r="G26" s="37">
        <v>0.7731971</v>
      </c>
    </row>
    <row r="27" spans="1:7" ht="12">
      <c r="A27" s="20" t="s">
        <v>35</v>
      </c>
      <c r="B27" s="29">
        <v>0.6753458</v>
      </c>
      <c r="C27" s="13">
        <v>-0.02337812</v>
      </c>
      <c r="D27" s="13">
        <v>0.4472977</v>
      </c>
      <c r="E27" s="13">
        <v>0.3189923</v>
      </c>
      <c r="F27" s="25">
        <v>0.1460332</v>
      </c>
      <c r="G27" s="35">
        <v>0.2959314</v>
      </c>
    </row>
    <row r="28" spans="1:7" ht="12">
      <c r="A28" s="20" t="s">
        <v>36</v>
      </c>
      <c r="B28" s="29">
        <v>-0.369238</v>
      </c>
      <c r="C28" s="13">
        <v>-0.2429198</v>
      </c>
      <c r="D28" s="13">
        <v>-0.2858719</v>
      </c>
      <c r="E28" s="13">
        <v>-0.005609621</v>
      </c>
      <c r="F28" s="25">
        <v>-0.1036945</v>
      </c>
      <c r="G28" s="35">
        <v>-0.1958333</v>
      </c>
    </row>
    <row r="29" spans="1:7" ht="12">
      <c r="A29" s="20" t="s">
        <v>37</v>
      </c>
      <c r="B29" s="29">
        <v>-0.02621797</v>
      </c>
      <c r="C29" s="13">
        <v>0.09173558</v>
      </c>
      <c r="D29" s="13">
        <v>0.08732269</v>
      </c>
      <c r="E29" s="13">
        <v>0.1003785</v>
      </c>
      <c r="F29" s="25">
        <v>-0.02298519</v>
      </c>
      <c r="G29" s="35">
        <v>0.0603797</v>
      </c>
    </row>
    <row r="30" spans="1:7" ht="12">
      <c r="A30" s="21" t="s">
        <v>38</v>
      </c>
      <c r="B30" s="31">
        <v>0.1736151</v>
      </c>
      <c r="C30" s="15">
        <v>0.05975856</v>
      </c>
      <c r="D30" s="15">
        <v>0.1000609</v>
      </c>
      <c r="E30" s="15">
        <v>0.01412342</v>
      </c>
      <c r="F30" s="27">
        <v>0.2714324</v>
      </c>
      <c r="G30" s="37">
        <v>0.1031847</v>
      </c>
    </row>
    <row r="31" spans="1:7" ht="12">
      <c r="A31" s="20" t="s">
        <v>39</v>
      </c>
      <c r="B31" s="29">
        <v>-0.0186975</v>
      </c>
      <c r="C31" s="13">
        <v>-0.03744188</v>
      </c>
      <c r="D31" s="13">
        <v>-0.01108083</v>
      </c>
      <c r="E31" s="13">
        <v>0.005723778</v>
      </c>
      <c r="F31" s="25">
        <v>0.01329969</v>
      </c>
      <c r="G31" s="35">
        <v>-0.0112302</v>
      </c>
    </row>
    <row r="32" spans="1:7" ht="12">
      <c r="A32" s="20" t="s">
        <v>40</v>
      </c>
      <c r="B32" s="29">
        <v>-0.03041743</v>
      </c>
      <c r="C32" s="13">
        <v>-0.01478421</v>
      </c>
      <c r="D32" s="13">
        <v>-0.01674961</v>
      </c>
      <c r="E32" s="13">
        <v>0.01814762</v>
      </c>
      <c r="F32" s="25">
        <v>-0.01180636</v>
      </c>
      <c r="G32" s="35">
        <v>-0.009195517</v>
      </c>
    </row>
    <row r="33" spans="1:7" ht="12">
      <c r="A33" s="20" t="s">
        <v>41</v>
      </c>
      <c r="B33" s="29">
        <v>0.1091895</v>
      </c>
      <c r="C33" s="13">
        <v>0.1150005</v>
      </c>
      <c r="D33" s="13">
        <v>0.1297794</v>
      </c>
      <c r="E33" s="13">
        <v>0.1175063</v>
      </c>
      <c r="F33" s="25">
        <v>0.1149661</v>
      </c>
      <c r="G33" s="35">
        <v>0.1183124</v>
      </c>
    </row>
    <row r="34" spans="1:7" ht="12">
      <c r="A34" s="21" t="s">
        <v>42</v>
      </c>
      <c r="B34" s="31">
        <v>0.000135216</v>
      </c>
      <c r="C34" s="15">
        <v>-0.004062671</v>
      </c>
      <c r="D34" s="15">
        <v>0.01257324</v>
      </c>
      <c r="E34" s="15">
        <v>0.004140719</v>
      </c>
      <c r="F34" s="27">
        <v>-0.02559311</v>
      </c>
      <c r="G34" s="37">
        <v>-0.0003535823</v>
      </c>
    </row>
    <row r="35" spans="1:7" ht="12.75" thickBot="1">
      <c r="A35" s="22" t="s">
        <v>43</v>
      </c>
      <c r="B35" s="32">
        <v>-0.002920383</v>
      </c>
      <c r="C35" s="16">
        <v>-0.001219964</v>
      </c>
      <c r="D35" s="16">
        <v>-0.005378716</v>
      </c>
      <c r="E35" s="16">
        <v>0.001349064</v>
      </c>
      <c r="F35" s="28">
        <v>0.006105326</v>
      </c>
      <c r="G35" s="38">
        <v>-0.0008704559</v>
      </c>
    </row>
    <row r="36" spans="1:7" ht="12">
      <c r="A36" s="4" t="s">
        <v>44</v>
      </c>
      <c r="B36" s="3">
        <v>19.64417</v>
      </c>
      <c r="C36" s="3">
        <v>19.63806</v>
      </c>
      <c r="D36" s="3">
        <v>19.63806</v>
      </c>
      <c r="E36" s="3">
        <v>19.62891</v>
      </c>
      <c r="F36" s="3">
        <v>19.63196</v>
      </c>
      <c r="G36" s="3"/>
    </row>
    <row r="37" spans="1:6" ht="12">
      <c r="A37" s="4" t="s">
        <v>45</v>
      </c>
      <c r="B37" s="2">
        <v>0.3005982</v>
      </c>
      <c r="C37" s="2">
        <v>0.2660116</v>
      </c>
      <c r="D37" s="2">
        <v>0.2548218</v>
      </c>
      <c r="E37" s="2">
        <v>0.247701</v>
      </c>
      <c r="F37" s="2">
        <v>0.247701</v>
      </c>
    </row>
    <row r="38" spans="1:7" ht="12">
      <c r="A38" s="4" t="s">
        <v>53</v>
      </c>
      <c r="B38" s="2">
        <v>0.0002159211</v>
      </c>
      <c r="C38" s="2">
        <v>-0.0003217248</v>
      </c>
      <c r="D38" s="2">
        <v>8.995989E-05</v>
      </c>
      <c r="E38" s="2">
        <v>-7.335147E-05</v>
      </c>
      <c r="F38" s="2">
        <v>0.0003165023</v>
      </c>
      <c r="G38" s="2">
        <v>0.0001530635</v>
      </c>
    </row>
    <row r="39" spans="1:7" ht="12.75" thickBot="1">
      <c r="A39" s="4" t="s">
        <v>54</v>
      </c>
      <c r="B39" s="2">
        <v>-0.000108814</v>
      </c>
      <c r="C39" s="2">
        <v>2.004759E-05</v>
      </c>
      <c r="D39" s="2">
        <v>-3.371929E-05</v>
      </c>
      <c r="E39" s="2">
        <v>-6.227755E-05</v>
      </c>
      <c r="F39" s="2">
        <v>0.0002549865</v>
      </c>
      <c r="G39" s="2">
        <v>0.001122318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3.116517</v>
      </c>
      <c r="F40" s="17" t="s">
        <v>48</v>
      </c>
      <c r="G40" s="8">
        <v>55.034009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0.003755</v>
      </c>
      <c r="D4">
        <v>0.003752</v>
      </c>
      <c r="E4">
        <v>0.003755</v>
      </c>
      <c r="F4">
        <v>0.002081</v>
      </c>
      <c r="G4">
        <v>0.011698</v>
      </c>
    </row>
    <row r="5" spans="1:7" ht="12.75">
      <c r="A5" t="s">
        <v>13</v>
      </c>
      <c r="B5">
        <v>1.692206</v>
      </c>
      <c r="C5">
        <v>0.90643</v>
      </c>
      <c r="D5">
        <v>-0.976649</v>
      </c>
      <c r="E5">
        <v>-1.080834</v>
      </c>
      <c r="F5">
        <v>0.237282</v>
      </c>
      <c r="G5">
        <v>9.82684</v>
      </c>
    </row>
    <row r="6" spans="1:7" ht="12.75">
      <c r="A6" t="s">
        <v>14</v>
      </c>
      <c r="B6" s="49">
        <v>-127.229</v>
      </c>
      <c r="C6" s="49">
        <v>189.2713</v>
      </c>
      <c r="D6" s="49">
        <v>-52.87884</v>
      </c>
      <c r="E6" s="49">
        <v>43.22711</v>
      </c>
      <c r="F6" s="49">
        <v>-186.1066</v>
      </c>
      <c r="G6" s="49">
        <v>0.001656706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0.4700005</v>
      </c>
      <c r="C8" s="49">
        <v>0.2380234</v>
      </c>
      <c r="D8" s="49">
        <v>0.2738951</v>
      </c>
      <c r="E8" s="49">
        <v>0.8826488</v>
      </c>
      <c r="F8" s="49">
        <v>-4.22056</v>
      </c>
      <c r="G8" s="49">
        <v>-0.1595123</v>
      </c>
    </row>
    <row r="9" spans="1:7" ht="12.75">
      <c r="A9" t="s">
        <v>17</v>
      </c>
      <c r="B9" s="49">
        <v>-0.2985248</v>
      </c>
      <c r="C9" s="49">
        <v>-1.051207</v>
      </c>
      <c r="D9" s="49">
        <v>-0.6460037</v>
      </c>
      <c r="E9" s="49">
        <v>0.2522396</v>
      </c>
      <c r="F9" s="49">
        <v>-0.2976744</v>
      </c>
      <c r="G9" s="49">
        <v>-0.4305743</v>
      </c>
    </row>
    <row r="10" spans="1:7" ht="12.75">
      <c r="A10" t="s">
        <v>18</v>
      </c>
      <c r="B10" s="49">
        <v>0.1913846</v>
      </c>
      <c r="C10" s="49">
        <v>0.3958339</v>
      </c>
      <c r="D10" s="49">
        <v>-0.2425946</v>
      </c>
      <c r="E10" s="49">
        <v>-0.1055491</v>
      </c>
      <c r="F10" s="49">
        <v>-0.8913496</v>
      </c>
      <c r="G10" s="49">
        <v>-0.07970604</v>
      </c>
    </row>
    <row r="11" spans="1:7" ht="12.75">
      <c r="A11" t="s">
        <v>19</v>
      </c>
      <c r="B11" s="49">
        <v>3.328578</v>
      </c>
      <c r="C11" s="49">
        <v>2.204003</v>
      </c>
      <c r="D11" s="49">
        <v>3.229347</v>
      </c>
      <c r="E11" s="49">
        <v>2.647497</v>
      </c>
      <c r="F11" s="49">
        <v>14.55955</v>
      </c>
      <c r="G11" s="49">
        <v>4.368597</v>
      </c>
    </row>
    <row r="12" spans="1:7" ht="12.75">
      <c r="A12" t="s">
        <v>20</v>
      </c>
      <c r="B12" s="49">
        <v>-0.183563</v>
      </c>
      <c r="C12" s="49">
        <v>-0.07727991</v>
      </c>
      <c r="D12" s="49">
        <v>-0.1231028</v>
      </c>
      <c r="E12" s="49">
        <v>-0.2314582</v>
      </c>
      <c r="F12" s="49">
        <v>-0.3485841</v>
      </c>
      <c r="G12" s="49">
        <v>-0.1769882</v>
      </c>
    </row>
    <row r="13" spans="1:7" ht="12.75">
      <c r="A13" t="s">
        <v>21</v>
      </c>
      <c r="B13" s="49">
        <v>0.01860371</v>
      </c>
      <c r="C13" s="49">
        <v>-0.04048943</v>
      </c>
      <c r="D13" s="49">
        <v>-0.0214696</v>
      </c>
      <c r="E13" s="49">
        <v>0.1002005</v>
      </c>
      <c r="F13" s="49">
        <v>0.2010872</v>
      </c>
      <c r="G13" s="49">
        <v>0.03873132</v>
      </c>
    </row>
    <row r="14" spans="1:7" ht="12.75">
      <c r="A14" t="s">
        <v>22</v>
      </c>
      <c r="B14" s="49">
        <v>-0.05109998</v>
      </c>
      <c r="C14" s="49">
        <v>0.02192017</v>
      </c>
      <c r="D14" s="49">
        <v>-0.03239027</v>
      </c>
      <c r="E14" s="49">
        <v>-0.01910492</v>
      </c>
      <c r="F14" s="49">
        <v>0.1035619</v>
      </c>
      <c r="G14" s="49">
        <v>-0.000688755</v>
      </c>
    </row>
    <row r="15" spans="1:7" ht="12.75">
      <c r="A15" t="s">
        <v>23</v>
      </c>
      <c r="B15" s="49">
        <v>-0.2536853</v>
      </c>
      <c r="C15" s="49">
        <v>0.03015039</v>
      </c>
      <c r="D15" s="49">
        <v>0.0224553</v>
      </c>
      <c r="E15" s="49">
        <v>0.03592494</v>
      </c>
      <c r="F15" s="49">
        <v>-0.347187</v>
      </c>
      <c r="G15" s="49">
        <v>-0.06172887</v>
      </c>
    </row>
    <row r="16" spans="1:7" ht="12.75">
      <c r="A16" t="s">
        <v>24</v>
      </c>
      <c r="B16" s="49">
        <v>-0.003274917</v>
      </c>
      <c r="C16" s="49">
        <v>-0.006403359</v>
      </c>
      <c r="D16" s="49">
        <v>-0.02286495</v>
      </c>
      <c r="E16" s="49">
        <v>-0.02250246</v>
      </c>
      <c r="F16" s="49">
        <v>-0.002077432</v>
      </c>
      <c r="G16" s="49">
        <v>-0.01320719</v>
      </c>
    </row>
    <row r="17" spans="1:7" ht="12.75">
      <c r="A17" t="s">
        <v>25</v>
      </c>
      <c r="B17" s="49">
        <v>-0.05357165</v>
      </c>
      <c r="C17" s="49">
        <v>-0.0605421</v>
      </c>
      <c r="D17" s="49">
        <v>-0.04661168</v>
      </c>
      <c r="E17" s="49">
        <v>-0.04527635</v>
      </c>
      <c r="F17" s="49">
        <v>-0.04092524</v>
      </c>
      <c r="G17" s="49">
        <v>-0.04989158</v>
      </c>
    </row>
    <row r="18" spans="1:7" ht="12.75">
      <c r="A18" t="s">
        <v>26</v>
      </c>
      <c r="B18" s="49">
        <v>0.04861182</v>
      </c>
      <c r="C18" s="49">
        <v>-0.03942027</v>
      </c>
      <c r="D18" s="49">
        <v>0.04328688</v>
      </c>
      <c r="E18" s="49">
        <v>0.009324228</v>
      </c>
      <c r="F18" s="49">
        <v>0.01792613</v>
      </c>
      <c r="G18" s="49">
        <v>0.01259182</v>
      </c>
    </row>
    <row r="19" spans="1:7" ht="12.75">
      <c r="A19" t="s">
        <v>27</v>
      </c>
      <c r="B19" s="49">
        <v>-0.2105671</v>
      </c>
      <c r="C19" s="49">
        <v>-0.2028454</v>
      </c>
      <c r="D19" s="49">
        <v>-0.2177869</v>
      </c>
      <c r="E19" s="49">
        <v>-0.2086671</v>
      </c>
      <c r="F19" s="49">
        <v>-0.1539446</v>
      </c>
      <c r="G19" s="49">
        <v>-0.2024327</v>
      </c>
    </row>
    <row r="20" spans="1:7" ht="12.75">
      <c r="A20" t="s">
        <v>28</v>
      </c>
      <c r="B20" s="49">
        <v>-0.008148636</v>
      </c>
      <c r="C20" s="49">
        <v>0.0003124752</v>
      </c>
      <c r="D20" s="49">
        <v>-0.005238512</v>
      </c>
      <c r="E20" s="49">
        <v>-0.0005995275</v>
      </c>
      <c r="F20" s="49">
        <v>-0.007116719</v>
      </c>
      <c r="G20" s="49">
        <v>-0.003457579</v>
      </c>
    </row>
    <row r="21" spans="1:7" ht="12.75">
      <c r="A21" t="s">
        <v>29</v>
      </c>
      <c r="B21" s="49">
        <v>63.57837</v>
      </c>
      <c r="C21" s="49">
        <v>-11.44962</v>
      </c>
      <c r="D21" s="49">
        <v>19.93824</v>
      </c>
      <c r="E21" s="49">
        <v>36.54058</v>
      </c>
      <c r="F21" s="49">
        <v>-150.0804</v>
      </c>
      <c r="G21" s="49">
        <v>0.00972937</v>
      </c>
    </row>
    <row r="22" spans="1:7" ht="12.75">
      <c r="A22" t="s">
        <v>30</v>
      </c>
      <c r="B22" s="49">
        <v>33.84426</v>
      </c>
      <c r="C22" s="49">
        <v>18.12862</v>
      </c>
      <c r="D22" s="49">
        <v>-19.533</v>
      </c>
      <c r="E22" s="49">
        <v>-21.61671</v>
      </c>
      <c r="F22" s="49">
        <v>4.745646</v>
      </c>
      <c r="G22" s="49">
        <v>0</v>
      </c>
    </row>
    <row r="23" spans="1:7" ht="12.75">
      <c r="A23" t="s">
        <v>31</v>
      </c>
      <c r="B23" s="49">
        <v>1.75426</v>
      </c>
      <c r="C23" s="49">
        <v>1.564189</v>
      </c>
      <c r="D23" s="49">
        <v>-0.7773683</v>
      </c>
      <c r="E23" s="49">
        <v>0.7532231</v>
      </c>
      <c r="F23" s="49">
        <v>4.826948</v>
      </c>
      <c r="G23" s="49">
        <v>1.268713</v>
      </c>
    </row>
    <row r="24" spans="1:7" ht="12.75">
      <c r="A24" t="s">
        <v>32</v>
      </c>
      <c r="B24" s="49">
        <v>-2.001182</v>
      </c>
      <c r="C24" s="49">
        <v>-1.202241</v>
      </c>
      <c r="D24" s="49">
        <v>-0.3269163</v>
      </c>
      <c r="E24" s="49">
        <v>-0.923893</v>
      </c>
      <c r="F24" s="49">
        <v>-0.8252033</v>
      </c>
      <c r="G24" s="49">
        <v>-0.9900429</v>
      </c>
    </row>
    <row r="25" spans="1:7" ht="12.75">
      <c r="A25" t="s">
        <v>33</v>
      </c>
      <c r="B25" s="49">
        <v>0.4796012</v>
      </c>
      <c r="C25" s="49">
        <v>0.06859649</v>
      </c>
      <c r="D25" s="49">
        <v>-0.56041</v>
      </c>
      <c r="E25" s="49">
        <v>0.2055139</v>
      </c>
      <c r="F25" s="49">
        <v>-3.038496</v>
      </c>
      <c r="G25" s="49">
        <v>-0.4048071</v>
      </c>
    </row>
    <row r="26" spans="1:7" ht="12.75">
      <c r="A26" t="s">
        <v>34</v>
      </c>
      <c r="B26" s="49">
        <v>1.184907</v>
      </c>
      <c r="C26" s="49">
        <v>0.6073065</v>
      </c>
      <c r="D26" s="49">
        <v>0.5797805</v>
      </c>
      <c r="E26" s="49">
        <v>0.3554958</v>
      </c>
      <c r="F26" s="49">
        <v>1.72801</v>
      </c>
      <c r="G26" s="49">
        <v>0.7731971</v>
      </c>
    </row>
    <row r="27" spans="1:7" ht="12.75">
      <c r="A27" t="s">
        <v>35</v>
      </c>
      <c r="B27" s="49">
        <v>0.6753458</v>
      </c>
      <c r="C27" s="49">
        <v>-0.02337812</v>
      </c>
      <c r="D27" s="49">
        <v>0.4472977</v>
      </c>
      <c r="E27" s="49">
        <v>0.3189923</v>
      </c>
      <c r="F27" s="49">
        <v>0.1460332</v>
      </c>
      <c r="G27" s="49">
        <v>0.2959314</v>
      </c>
    </row>
    <row r="28" spans="1:7" ht="12.75">
      <c r="A28" t="s">
        <v>36</v>
      </c>
      <c r="B28" s="49">
        <v>-0.369238</v>
      </c>
      <c r="C28" s="49">
        <v>-0.2429198</v>
      </c>
      <c r="D28" s="49">
        <v>-0.2858719</v>
      </c>
      <c r="E28" s="49">
        <v>-0.005609621</v>
      </c>
      <c r="F28" s="49">
        <v>-0.1036945</v>
      </c>
      <c r="G28" s="49">
        <v>-0.1958333</v>
      </c>
    </row>
    <row r="29" spans="1:7" ht="12.75">
      <c r="A29" t="s">
        <v>37</v>
      </c>
      <c r="B29" s="49">
        <v>-0.02621797</v>
      </c>
      <c r="C29" s="49">
        <v>0.09173558</v>
      </c>
      <c r="D29" s="49">
        <v>0.08732269</v>
      </c>
      <c r="E29" s="49">
        <v>0.1003785</v>
      </c>
      <c r="F29" s="49">
        <v>-0.02298519</v>
      </c>
      <c r="G29" s="49">
        <v>0.0603797</v>
      </c>
    </row>
    <row r="30" spans="1:7" ht="12.75">
      <c r="A30" t="s">
        <v>38</v>
      </c>
      <c r="B30" s="49">
        <v>0.1736151</v>
      </c>
      <c r="C30" s="49">
        <v>0.05975856</v>
      </c>
      <c r="D30" s="49">
        <v>0.1000609</v>
      </c>
      <c r="E30" s="49">
        <v>0.01412342</v>
      </c>
      <c r="F30" s="49">
        <v>0.2714324</v>
      </c>
      <c r="G30" s="49">
        <v>0.1031847</v>
      </c>
    </row>
    <row r="31" spans="1:7" ht="12.75">
      <c r="A31" t="s">
        <v>39</v>
      </c>
      <c r="B31" s="49">
        <v>-0.0186975</v>
      </c>
      <c r="C31" s="49">
        <v>-0.03744188</v>
      </c>
      <c r="D31" s="49">
        <v>-0.01108083</v>
      </c>
      <c r="E31" s="49">
        <v>0.005723778</v>
      </c>
      <c r="F31" s="49">
        <v>0.01329969</v>
      </c>
      <c r="G31" s="49">
        <v>-0.0112302</v>
      </c>
    </row>
    <row r="32" spans="1:7" ht="12.75">
      <c r="A32" t="s">
        <v>40</v>
      </c>
      <c r="B32" s="49">
        <v>-0.03041743</v>
      </c>
      <c r="C32" s="49">
        <v>-0.01478421</v>
      </c>
      <c r="D32" s="49">
        <v>-0.01674961</v>
      </c>
      <c r="E32" s="49">
        <v>0.01814762</v>
      </c>
      <c r="F32" s="49">
        <v>-0.01180636</v>
      </c>
      <c r="G32" s="49">
        <v>-0.009195517</v>
      </c>
    </row>
    <row r="33" spans="1:7" ht="12.75">
      <c r="A33" t="s">
        <v>41</v>
      </c>
      <c r="B33" s="49">
        <v>0.1091895</v>
      </c>
      <c r="C33" s="49">
        <v>0.1150005</v>
      </c>
      <c r="D33" s="49">
        <v>0.1297794</v>
      </c>
      <c r="E33" s="49">
        <v>0.1175063</v>
      </c>
      <c r="F33" s="49">
        <v>0.1149661</v>
      </c>
      <c r="G33" s="49">
        <v>0.1183124</v>
      </c>
    </row>
    <row r="34" spans="1:7" ht="12.75">
      <c r="A34" t="s">
        <v>42</v>
      </c>
      <c r="B34" s="49">
        <v>0.000135216</v>
      </c>
      <c r="C34" s="49">
        <v>-0.004062671</v>
      </c>
      <c r="D34" s="49">
        <v>0.01257324</v>
      </c>
      <c r="E34" s="49">
        <v>0.004140719</v>
      </c>
      <c r="F34" s="49">
        <v>-0.02559311</v>
      </c>
      <c r="G34" s="49">
        <v>-0.0003535823</v>
      </c>
    </row>
    <row r="35" spans="1:7" ht="12.75">
      <c r="A35" t="s">
        <v>43</v>
      </c>
      <c r="B35" s="49">
        <v>-0.002920383</v>
      </c>
      <c r="C35" s="49">
        <v>-0.001219964</v>
      </c>
      <c r="D35" s="49">
        <v>-0.005378716</v>
      </c>
      <c r="E35" s="49">
        <v>0.001349064</v>
      </c>
      <c r="F35" s="49">
        <v>0.006105326</v>
      </c>
      <c r="G35" s="49">
        <v>-0.0008704559</v>
      </c>
    </row>
    <row r="36" spans="1:6" ht="12.75">
      <c r="A36" t="s">
        <v>44</v>
      </c>
      <c r="B36" s="49">
        <v>19.64417</v>
      </c>
      <c r="C36" s="49">
        <v>19.63806</v>
      </c>
      <c r="D36" s="49">
        <v>19.63806</v>
      </c>
      <c r="E36" s="49">
        <v>19.62891</v>
      </c>
      <c r="F36" s="49">
        <v>19.63196</v>
      </c>
    </row>
    <row r="37" spans="1:6" ht="12.75">
      <c r="A37" t="s">
        <v>45</v>
      </c>
      <c r="B37" s="49">
        <v>0.3005982</v>
      </c>
      <c r="C37" s="49">
        <v>0.2660116</v>
      </c>
      <c r="D37" s="49">
        <v>0.2548218</v>
      </c>
      <c r="E37" s="49">
        <v>0.247701</v>
      </c>
      <c r="F37" s="49">
        <v>0.247701</v>
      </c>
    </row>
    <row r="38" spans="1:7" ht="12.75">
      <c r="A38" t="s">
        <v>55</v>
      </c>
      <c r="B38" s="49">
        <v>0.0002159211</v>
      </c>
      <c r="C38" s="49">
        <v>-0.0003217248</v>
      </c>
      <c r="D38" s="49">
        <v>8.995989E-05</v>
      </c>
      <c r="E38" s="49">
        <v>-7.335147E-05</v>
      </c>
      <c r="F38" s="49">
        <v>0.0003165023</v>
      </c>
      <c r="G38" s="49">
        <v>0.0001530635</v>
      </c>
    </row>
    <row r="39" spans="1:7" ht="12.75">
      <c r="A39" t="s">
        <v>56</v>
      </c>
      <c r="B39" s="49">
        <v>-0.000108814</v>
      </c>
      <c r="C39" s="49">
        <v>2.004759E-05</v>
      </c>
      <c r="D39" s="49">
        <v>-3.371929E-05</v>
      </c>
      <c r="E39" s="49">
        <v>-6.227755E-05</v>
      </c>
      <c r="F39" s="49">
        <v>0.0002549865</v>
      </c>
      <c r="G39" s="49">
        <v>0.001122318</v>
      </c>
    </row>
    <row r="40" spans="2:7" ht="12.75">
      <c r="B40" t="s">
        <v>46</v>
      </c>
      <c r="C40">
        <v>-0.003754</v>
      </c>
      <c r="D40" t="s">
        <v>47</v>
      </c>
      <c r="E40">
        <v>3.116517</v>
      </c>
      <c r="F40" t="s">
        <v>48</v>
      </c>
      <c r="G40">
        <v>55.034009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0.00021592102707689164</v>
      </c>
      <c r="C50">
        <f>-0.017/(C7*C7+C22*C22)*(C21*C22+C6*C7)</f>
        <v>-0.0003217248664735974</v>
      </c>
      <c r="D50">
        <f>-0.017/(D7*D7+D22*D22)*(D21*D22+D6*D7)</f>
        <v>8.995989188787403E-05</v>
      </c>
      <c r="E50">
        <f>-0.017/(E7*E7+E22*E22)*(E21*E22+E6*E7)</f>
        <v>-7.335146343111814E-05</v>
      </c>
      <c r="F50">
        <f>-0.017/(F7*F7+F22*F22)*(F21*F22+F6*F7)</f>
        <v>0.0003165022275565292</v>
      </c>
      <c r="G50">
        <f>(B50*B$4+C50*C$4+D50*D$4+E50*E$4+F50*F$4)/SUM(B$4:F$4)</f>
        <v>-4.6222892448156257E-10</v>
      </c>
    </row>
    <row r="51" spans="1:7" ht="12.75">
      <c r="A51" t="s">
        <v>59</v>
      </c>
      <c r="B51">
        <f>-0.017/(B7*B7+B22*B22)*(B21*B7-B6*B22)</f>
        <v>-0.00010881399773798574</v>
      </c>
      <c r="C51">
        <f>-0.017/(C7*C7+C22*C22)*(C21*C7-C6*C22)</f>
        <v>2.004759678488506E-05</v>
      </c>
      <c r="D51">
        <f>-0.017/(D7*D7+D22*D22)*(D21*D7-D6*D22)</f>
        <v>-3.3719289343175416E-05</v>
      </c>
      <c r="E51">
        <f>-0.017/(E7*E7+E22*E22)*(E21*E7-E6*E22)</f>
        <v>-6.227754773130661E-05</v>
      </c>
      <c r="F51">
        <f>-0.017/(F7*F7+F22*F22)*(F21*F7-F6*F22)</f>
        <v>0.00025498647924698055</v>
      </c>
      <c r="G51">
        <f>(B51*B$4+C51*C$4+D51*D$4+E51*E$4+F51*F$4)/SUM(B$4:F$4)</f>
        <v>-3.498012889385644E-09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10000.034396592277</v>
      </c>
      <c r="C62">
        <f>C7+(2/0.017)*(C8*C50-C23*C51)</f>
        <v>9999.987301614476</v>
      </c>
      <c r="D62">
        <f>D7+(2/0.017)*(D8*D50-D23*D51)</f>
        <v>9999.999814972582</v>
      </c>
      <c r="E62">
        <f>E7+(2/0.017)*(E8*E50-E23*E51)</f>
        <v>9999.99790180075</v>
      </c>
      <c r="F62">
        <f>F7+(2/0.017)*(F8*F50-F23*F51)</f>
        <v>9999.69804433911</v>
      </c>
    </row>
    <row r="63" spans="1:6" ht="12.75">
      <c r="A63" t="s">
        <v>67</v>
      </c>
      <c r="B63">
        <f>B8+(3/0.017)*(B9*B50-B24*B51)</f>
        <v>0.4201979596979021</v>
      </c>
      <c r="C63">
        <f>C8+(3/0.017)*(C9*C50-C24*C51)</f>
        <v>0.30195895432659436</v>
      </c>
      <c r="D63">
        <f>D8+(3/0.017)*(D9*D50-D24*D51)</f>
        <v>0.26169431029614115</v>
      </c>
      <c r="E63">
        <f>E8+(3/0.017)*(E9*E50-E24*E51)</f>
        <v>0.8692299880821059</v>
      </c>
      <c r="F63">
        <f>F8+(3/0.017)*(F9*F50-F24*F51)</f>
        <v>-4.200053928215864</v>
      </c>
    </row>
    <row r="64" spans="1:6" ht="12.75">
      <c r="A64" t="s">
        <v>68</v>
      </c>
      <c r="B64">
        <f>B9+(4/0.017)*(B10*B50-B25*B51)</f>
        <v>-0.2765221451080858</v>
      </c>
      <c r="C64">
        <f>C9+(4/0.017)*(C10*C50-C25*C51)</f>
        <v>-1.0814951890342592</v>
      </c>
      <c r="D64">
        <f>D9+(4/0.017)*(D10*D50-D25*D51)</f>
        <v>-0.6555849731598566</v>
      </c>
      <c r="E64">
        <f>E9+(4/0.017)*(E10*E50-E25*E51)</f>
        <v>0.2570727959213022</v>
      </c>
      <c r="F64">
        <f>F9+(4/0.017)*(F10*F50-F25*F51)</f>
        <v>-0.18175410274955012</v>
      </c>
    </row>
    <row r="65" spans="1:6" ht="12.75">
      <c r="A65" t="s">
        <v>69</v>
      </c>
      <c r="B65">
        <f>B10+(5/0.017)*(B11*B50-B26*B51)</f>
        <v>0.44069179061272623</v>
      </c>
      <c r="C65">
        <f>C10+(5/0.017)*(C11*C50-C26*C51)</f>
        <v>0.1836993097884565</v>
      </c>
      <c r="D65">
        <f>D10+(5/0.017)*(D11*D50-D26*D51)</f>
        <v>-0.15140004311074667</v>
      </c>
      <c r="E65">
        <f>E10+(5/0.017)*(E11*E50-E26*E51)</f>
        <v>-0.15615450374315176</v>
      </c>
      <c r="F65">
        <f>F10+(5/0.017)*(F11*F50-F26*F51)</f>
        <v>0.3343888768285558</v>
      </c>
    </row>
    <row r="66" spans="1:6" ht="12.75">
      <c r="A66" t="s">
        <v>70</v>
      </c>
      <c r="B66">
        <f>B11+(6/0.017)*(B12*B50-B27*B51)</f>
        <v>3.340525752303615</v>
      </c>
      <c r="C66">
        <f>C11+(6/0.017)*(C12*C50-C27*C51)</f>
        <v>2.2129435448879495</v>
      </c>
      <c r="D66">
        <f>D11+(6/0.017)*(D12*D50-D27*D51)</f>
        <v>3.2307616750552035</v>
      </c>
      <c r="E66">
        <f>E11+(6/0.017)*(E12*E50-E27*E51)</f>
        <v>2.6605007138408125</v>
      </c>
      <c r="F66">
        <f>F11+(6/0.017)*(F12*F50-F27*F51)</f>
        <v>14.507468540354603</v>
      </c>
    </row>
    <row r="67" spans="1:6" ht="12.75">
      <c r="A67" t="s">
        <v>71</v>
      </c>
      <c r="B67">
        <f>B12+(7/0.017)*(B13*B50-B28*B51)</f>
        <v>-0.1984529597107626</v>
      </c>
      <c r="C67">
        <f>C12+(7/0.017)*(C13*C50-C28*C51)</f>
        <v>-0.06991079808043241</v>
      </c>
      <c r="D67">
        <f>D12+(7/0.017)*(D13*D50-D28*D51)</f>
        <v>-0.12786724714367143</v>
      </c>
      <c r="E67">
        <f>E12+(7/0.017)*(E13*E50-E28*E51)</f>
        <v>-0.23462846160339898</v>
      </c>
      <c r="F67">
        <f>F12+(7/0.017)*(F13*F50-F28*F51)</f>
        <v>-0.3114901767389606</v>
      </c>
    </row>
    <row r="68" spans="1:6" ht="12.75">
      <c r="A68" t="s">
        <v>72</v>
      </c>
      <c r="B68">
        <f>B13+(8/0.017)*(B14*B50-B29*B51)</f>
        <v>0.01206891362659614</v>
      </c>
      <c r="C68">
        <f>C13+(8/0.017)*(C14*C50-C29*C51)</f>
        <v>-0.04467359079293935</v>
      </c>
      <c r="D68">
        <f>D13+(8/0.017)*(D14*D50-D29*D51)</f>
        <v>-0.021455184064510417</v>
      </c>
      <c r="E68">
        <f>E13+(8/0.017)*(E14*E50-E29*E51)</f>
        <v>0.10380177090149713</v>
      </c>
      <c r="F68">
        <f>F13+(8/0.017)*(F14*F50-F29*F51)</f>
        <v>0.2192700163354868</v>
      </c>
    </row>
    <row r="69" spans="1:6" ht="12.75">
      <c r="A69" t="s">
        <v>73</v>
      </c>
      <c r="B69">
        <f>B14+(9/0.017)*(B15*B50-B30*B51)</f>
        <v>-0.0700975174638037</v>
      </c>
      <c r="C69">
        <f>C14+(9/0.017)*(C15*C50-C30*C51)</f>
        <v>0.016150563446481164</v>
      </c>
      <c r="D69">
        <f>D14+(9/0.017)*(D15*D50-D30*D51)</f>
        <v>-0.029534591812109712</v>
      </c>
      <c r="E69">
        <f>E14+(9/0.017)*(E15*E50-E30*E51)</f>
        <v>-0.020034342037380144</v>
      </c>
      <c r="F69">
        <f>F14+(9/0.017)*(F15*F50-F30*F51)</f>
        <v>0.00874581422505638</v>
      </c>
    </row>
    <row r="70" spans="1:6" ht="12.75">
      <c r="A70" t="s">
        <v>74</v>
      </c>
      <c r="B70">
        <f>B15+(10/0.017)*(B16*B50-B31*B51)</f>
        <v>-0.2552980489205515</v>
      </c>
      <c r="C70">
        <f>C15+(10/0.017)*(C16*C50-C31*C51)</f>
        <v>0.031803766195509155</v>
      </c>
      <c r="D70">
        <f>D15+(10/0.017)*(D16*D50-D31*D51)</f>
        <v>0.021025555210026952</v>
      </c>
      <c r="E70">
        <f>E15+(10/0.017)*(E16*E50-E31*E51)</f>
        <v>0.03710555837023447</v>
      </c>
      <c r="F70">
        <f>F15+(10/0.017)*(F16*F50-F31*F51)</f>
        <v>-0.3495686194022197</v>
      </c>
    </row>
    <row r="71" spans="1:6" ht="12.75">
      <c r="A71" t="s">
        <v>75</v>
      </c>
      <c r="B71">
        <f>B16+(11/0.017)*(B17*B50-B32*B51)</f>
        <v>-0.01290126796138883</v>
      </c>
      <c r="C71">
        <f>C16+(11/0.017)*(C17*C50-C32*C51)</f>
        <v>0.006391767830196277</v>
      </c>
      <c r="D71">
        <f>D16+(11/0.017)*(D17*D50-D32*D51)</f>
        <v>-0.025943634296138985</v>
      </c>
      <c r="E71">
        <f>E16+(11/0.017)*(E17*E50-E32*E51)</f>
        <v>-0.019622222716301745</v>
      </c>
      <c r="F71">
        <f>F16+(11/0.017)*(F17*F50-F32*F51)</f>
        <v>-0.008510793293870299</v>
      </c>
    </row>
    <row r="72" spans="1:6" ht="12.75">
      <c r="A72" t="s">
        <v>76</v>
      </c>
      <c r="B72">
        <f>B17+(12/0.017)*(B18*B50-B33*B51)</f>
        <v>-0.03777565462930203</v>
      </c>
      <c r="C72">
        <f>C17+(12/0.017)*(C18*C50-C33*C51)</f>
        <v>-0.05321716062491084</v>
      </c>
      <c r="D72">
        <f>D17+(12/0.017)*(D18*D50-D33*D51)</f>
        <v>-0.04077392551693148</v>
      </c>
      <c r="E72">
        <f>E17+(12/0.017)*(E18*E50-E33*E51)</f>
        <v>-0.04059348522036671</v>
      </c>
      <c r="F72">
        <f>F17+(12/0.017)*(F18*F50-F33*F51)</f>
        <v>-0.05761310423196826</v>
      </c>
    </row>
    <row r="73" spans="1:6" ht="12.75">
      <c r="A73" t="s">
        <v>77</v>
      </c>
      <c r="B73">
        <f>B18+(13/0.017)*(B19*B50-B34*B51)</f>
        <v>0.01385505738870016</v>
      </c>
      <c r="C73">
        <f>C18+(13/0.017)*(C19*C50-C34*C51)</f>
        <v>0.010547031662246728</v>
      </c>
      <c r="D73">
        <f>D18+(13/0.017)*(D19*D50-D34*D51)</f>
        <v>0.028628901859193964</v>
      </c>
      <c r="E73">
        <f>E18+(13/0.017)*(E19*E50-E34*E51)</f>
        <v>0.021226042278893804</v>
      </c>
      <c r="F73">
        <f>F18+(13/0.017)*(F19*F50-F34*F51)</f>
        <v>-0.014342861382908016</v>
      </c>
    </row>
    <row r="74" spans="1:6" ht="12.75">
      <c r="A74" t="s">
        <v>78</v>
      </c>
      <c r="B74">
        <f>B19+(14/0.017)*(B20*B50-B35*B51)</f>
        <v>-0.2122777685676309</v>
      </c>
      <c r="C74">
        <f>C19+(14/0.017)*(C20*C50-C35*C51)</f>
        <v>-0.2029080489258148</v>
      </c>
      <c r="D74">
        <f>D19+(14/0.017)*(D20*D50-D35*D51)</f>
        <v>-0.21832435378587114</v>
      </c>
      <c r="E74">
        <f>E19+(14/0.017)*(E20*E50-E35*E51)</f>
        <v>-0.20856169431529253</v>
      </c>
      <c r="F74">
        <f>F19+(14/0.017)*(F20*F50-F35*F51)</f>
        <v>-0.1570816154099438</v>
      </c>
    </row>
    <row r="75" spans="1:6" ht="12.75">
      <c r="A75" t="s">
        <v>79</v>
      </c>
      <c r="B75" s="49">
        <f>B20</f>
        <v>-0.008148636</v>
      </c>
      <c r="C75" s="49">
        <f>C20</f>
        <v>0.0003124752</v>
      </c>
      <c r="D75" s="49">
        <f>D20</f>
        <v>-0.005238512</v>
      </c>
      <c r="E75" s="49">
        <f>E20</f>
        <v>-0.0005995275</v>
      </c>
      <c r="F75" s="49">
        <f>F20</f>
        <v>-0.007116719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33.882805763248946</v>
      </c>
      <c r="C82">
        <f>C22+(2/0.017)*(C8*C51+C23*C50)</f>
        <v>18.06997685882166</v>
      </c>
      <c r="D82">
        <f>D22+(2/0.017)*(D8*D51+D23*D50)</f>
        <v>-19.542313825453135</v>
      </c>
      <c r="E82">
        <f>E22+(2/0.017)*(E8*E51+E23*E50)</f>
        <v>-21.629676966993777</v>
      </c>
      <c r="F82">
        <f>F22+(2/0.017)*(F8*F51+F23*F50)</f>
        <v>4.798770006993988</v>
      </c>
    </row>
    <row r="83" spans="1:6" ht="12.75">
      <c r="A83" t="s">
        <v>82</v>
      </c>
      <c r="B83">
        <f>B23+(3/0.017)*(B9*B51+B24*B50)</f>
        <v>1.6837399536654372</v>
      </c>
      <c r="C83">
        <f>C23+(3/0.017)*(C9*C51+C24*C50)</f>
        <v>1.6287272325507005</v>
      </c>
      <c r="D83">
        <f>D23+(3/0.017)*(D9*D51+D24*D50)</f>
        <v>-0.7787141651754098</v>
      </c>
      <c r="E83">
        <f>E23+(3/0.017)*(E9*E51+E24*E50)</f>
        <v>0.7624101658603013</v>
      </c>
      <c r="F83">
        <f>F23+(3/0.017)*(F9*F51+F24*F50)</f>
        <v>4.767463006496184</v>
      </c>
    </row>
    <row r="84" spans="1:6" ht="12.75">
      <c r="A84" t="s">
        <v>83</v>
      </c>
      <c r="B84">
        <f>B24+(4/0.017)*(B10*B51+B25*B50)</f>
        <v>-1.9817159622918061</v>
      </c>
      <c r="C84">
        <f>C24+(4/0.017)*(C10*C51+C25*C50)</f>
        <v>-1.2055665713328985</v>
      </c>
      <c r="D84">
        <f>D24+(4/0.017)*(D10*D51+D25*D50)</f>
        <v>-0.33685378364762153</v>
      </c>
      <c r="E84">
        <f>E24+(4/0.017)*(E10*E51+E25*E50)</f>
        <v>-0.92589333087228</v>
      </c>
      <c r="F84">
        <f>F24+(4/0.017)*(F10*F51+F25*F50)</f>
        <v>-1.1049616173420724</v>
      </c>
    </row>
    <row r="85" spans="1:6" ht="12.75">
      <c r="A85" t="s">
        <v>84</v>
      </c>
      <c r="B85">
        <f>B25+(5/0.017)*(B11*B51+B26*B50)</f>
        <v>0.44832192278467337</v>
      </c>
      <c r="C85">
        <f>C25+(5/0.017)*(C11*C51+C26*C50)</f>
        <v>0.02412571377518507</v>
      </c>
      <c r="D85">
        <f>D25+(5/0.017)*(D11*D51+D26*D50)</f>
        <v>-0.5770965572893582</v>
      </c>
      <c r="E85">
        <f>E25+(5/0.017)*(E11*E51+E26*E50)</f>
        <v>0.14935044177658613</v>
      </c>
      <c r="F85">
        <f>F25+(5/0.017)*(F11*F51+F26*F50)</f>
        <v>-1.7857291152469605</v>
      </c>
    </row>
    <row r="86" spans="1:6" ht="12.75">
      <c r="A86" t="s">
        <v>85</v>
      </c>
      <c r="B86">
        <f>B26+(6/0.017)*(B12*B51+B27*B50)</f>
        <v>1.243423087988768</v>
      </c>
      <c r="C86">
        <f>C26+(6/0.017)*(C12*C51+C27*C50)</f>
        <v>0.6094142809624064</v>
      </c>
      <c r="D86">
        <f>D26+(6/0.017)*(D12*D51+D27*D50)</f>
        <v>0.5954474852938294</v>
      </c>
      <c r="E86">
        <f>E26+(6/0.017)*(E12*E51+E27*E50)</f>
        <v>0.35232501073060374</v>
      </c>
      <c r="F86">
        <f>F26+(6/0.017)*(F12*F51+F27*F50)</f>
        <v>1.7129519767235521</v>
      </c>
    </row>
    <row r="87" spans="1:6" ht="12.75">
      <c r="A87" t="s">
        <v>86</v>
      </c>
      <c r="B87">
        <f>B27+(7/0.017)*(B13*B51+B28*B50)</f>
        <v>0.6416837914249571</v>
      </c>
      <c r="C87">
        <f>C27+(7/0.017)*(C13*C51+C28*C50)</f>
        <v>0.008468431244983653</v>
      </c>
      <c r="D87">
        <f>D27+(7/0.017)*(D13*D51+D28*D50)</f>
        <v>0.43700643770922987</v>
      </c>
      <c r="E87">
        <f>E27+(7/0.017)*(E13*E51+E28*E50)</f>
        <v>0.31659221925984427</v>
      </c>
      <c r="F87">
        <f>F27+(7/0.017)*(F13*F51+F28*F50)</f>
        <v>0.1536323081411712</v>
      </c>
    </row>
    <row r="88" spans="1:6" ht="12.75">
      <c r="A88" t="s">
        <v>87</v>
      </c>
      <c r="B88">
        <f>B28+(8/0.017)*(B14*B51+B29*B50)</f>
        <v>-0.36928534960100706</v>
      </c>
      <c r="C88">
        <f>C28+(8/0.017)*(C14*C51+C29*C50)</f>
        <v>-0.25660176258671147</v>
      </c>
      <c r="D88">
        <f>D28+(8/0.017)*(D14*D51+D29*D50)</f>
        <v>-0.2816612098175097</v>
      </c>
      <c r="E88">
        <f>E28+(8/0.017)*(E14*E51+E29*E50)</f>
        <v>-0.008514610319914212</v>
      </c>
      <c r="F88">
        <f>F28+(8/0.017)*(F14*F51+F29*F50)</f>
        <v>-0.09469119626855632</v>
      </c>
    </row>
    <row r="89" spans="1:6" ht="12.75">
      <c r="A89" t="s">
        <v>88</v>
      </c>
      <c r="B89">
        <f>B29+(9/0.017)*(B15*B51+B30*B50)</f>
        <v>0.00824232184210337</v>
      </c>
      <c r="C89">
        <f>C29+(9/0.017)*(C15*C51+C30*C50)</f>
        <v>0.08187720665439724</v>
      </c>
      <c r="D89">
        <f>D29+(9/0.017)*(D15*D51+D30*D50)</f>
        <v>0.09168731464082</v>
      </c>
      <c r="E89">
        <f>E29+(9/0.017)*(E15*E51+E30*E50)</f>
        <v>0.09864558139875176</v>
      </c>
      <c r="F89">
        <f>F29+(9/0.017)*(F15*F51+F30*F50)</f>
        <v>-0.024371736109044657</v>
      </c>
    </row>
    <row r="90" spans="1:6" ht="12.75">
      <c r="A90" t="s">
        <v>89</v>
      </c>
      <c r="B90">
        <f>B30+(10/0.017)*(B16*B51+B31*B50)</f>
        <v>0.17144990788662348</v>
      </c>
      <c r="C90">
        <f>C30+(10/0.017)*(C16*C51+C31*C50)</f>
        <v>0.06676891993189388</v>
      </c>
      <c r="D90">
        <f>D30+(10/0.017)*(D16*D51+D31*D50)</f>
        <v>0.09992805270355254</v>
      </c>
      <c r="E90">
        <f>E30+(10/0.017)*(E16*E51+E31*E50)</f>
        <v>0.014700802667098223</v>
      </c>
      <c r="F90">
        <f>F30+(10/0.017)*(F16*F51+F31*F50)</f>
        <v>0.2735969084936802</v>
      </c>
    </row>
    <row r="91" spans="1:6" ht="12.75">
      <c r="A91" t="s">
        <v>90</v>
      </c>
      <c r="B91">
        <f>B31+(11/0.017)*(B17*B51+B32*B50)</f>
        <v>-0.0191752994454066</v>
      </c>
      <c r="C91">
        <f>C31+(11/0.017)*(C17*C51+C32*C50)</f>
        <v>-0.03514952893132754</v>
      </c>
      <c r="D91">
        <f>D31+(11/0.017)*(D17*D51+D32*D50)</f>
        <v>-0.011038823187105768</v>
      </c>
      <c r="E91">
        <f>E31+(11/0.017)*(E17*E51+E32*E50)</f>
        <v>0.006686954541044569</v>
      </c>
      <c r="F91">
        <f>F31+(11/0.017)*(F17*F51+F32*F50)</f>
        <v>0.00412949334752988</v>
      </c>
    </row>
    <row r="92" spans="1:6" ht="12.75">
      <c r="A92" t="s">
        <v>91</v>
      </c>
      <c r="B92">
        <f>B32+(12/0.017)*(B18*B51+B33*B50)</f>
        <v>-0.017509197636828545</v>
      </c>
      <c r="C92">
        <f>C32+(12/0.017)*(C18*C51+C33*C50)</f>
        <v>-0.04145865860118229</v>
      </c>
      <c r="D92">
        <f>D32+(12/0.017)*(D18*D51+D33*D50)</f>
        <v>-0.009538783203442463</v>
      </c>
      <c r="E92">
        <f>E32+(12/0.017)*(E18*E51+E33*E50)</f>
        <v>0.011653538267032765</v>
      </c>
      <c r="F92">
        <f>F32+(12/0.017)*(F18*F51+F33*F50)</f>
        <v>0.017105132366148496</v>
      </c>
    </row>
    <row r="93" spans="1:6" ht="12.75">
      <c r="A93" t="s">
        <v>92</v>
      </c>
      <c r="B93">
        <f>B33+(13/0.017)*(B19*B51+B34*B50)</f>
        <v>0.1267332629981758</v>
      </c>
      <c r="C93">
        <f>C33+(13/0.017)*(C19*C51+C34*C50)</f>
        <v>0.11289029373233657</v>
      </c>
      <c r="D93">
        <f>D33+(13/0.017)*(D19*D51+D34*D50)</f>
        <v>0.13626005814678444</v>
      </c>
      <c r="E93">
        <f>E33+(13/0.017)*(E19*E51+E34*E50)</f>
        <v>0.12721160101556775</v>
      </c>
      <c r="F93">
        <f>F33+(13/0.017)*(F19*F51+F34*F50)</f>
        <v>0.07875416574021224</v>
      </c>
    </row>
    <row r="94" spans="1:6" ht="12.75">
      <c r="A94" t="s">
        <v>93</v>
      </c>
      <c r="B94">
        <f>B34+(14/0.017)*(B20*B51+B35*B50)</f>
        <v>0.0003461330514325208</v>
      </c>
      <c r="C94">
        <f>C34+(14/0.017)*(C20*C51+C35*C50)</f>
        <v>-0.0037342827737973762</v>
      </c>
      <c r="D94">
        <f>D34+(14/0.017)*(D20*D51+D35*D50)</f>
        <v>0.012320227216941274</v>
      </c>
      <c r="E94">
        <f>E34+(14/0.017)*(E20*E51+E35*E50)</f>
        <v>0.004089974174923142</v>
      </c>
      <c r="F94">
        <f>F34+(14/0.017)*(F20*F51+F35*F50)</f>
        <v>-0.025496195282175185</v>
      </c>
    </row>
    <row r="95" spans="1:6" ht="12.75">
      <c r="A95" t="s">
        <v>94</v>
      </c>
      <c r="B95" s="49">
        <f>B35</f>
        <v>-0.002920383</v>
      </c>
      <c r="C95" s="49">
        <f>C35</f>
        <v>-0.001219964</v>
      </c>
      <c r="D95" s="49">
        <f>D35</f>
        <v>-0.005378716</v>
      </c>
      <c r="E95" s="49">
        <f>E35</f>
        <v>0.001349064</v>
      </c>
      <c r="F95" s="49">
        <f>F35</f>
        <v>0.006105326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0.42019651436508404</v>
      </c>
      <c r="C103">
        <f>C63*10000/C62</f>
        <v>0.3019593377662027</v>
      </c>
      <c r="D103">
        <f>D63*10000/D62</f>
        <v>0.2616943151382035</v>
      </c>
      <c r="E103">
        <f>E63*10000/E62</f>
        <v>0.869230170463915</v>
      </c>
      <c r="F103">
        <f>F63*10000/F62</f>
        <v>-4.200180755051439</v>
      </c>
      <c r="G103">
        <f>AVERAGE(C103:E103)</f>
        <v>0.4776279411227738</v>
      </c>
      <c r="H103">
        <f>STDEV(C103:E103)</f>
        <v>0.3397345250788063</v>
      </c>
      <c r="I103">
        <f>(B103*B4+C103*C4+D103*D4+E103*E4+F103*F4)/SUM(B4:F4)</f>
        <v>-0.15464736823957806</v>
      </c>
      <c r="K103">
        <f>(LN(H103)+LN(H123))/2-LN(K114*K115^3)</f>
        <v>-4.319173783018137</v>
      </c>
    </row>
    <row r="104" spans="1:11" ht="12.75">
      <c r="A104" t="s">
        <v>68</v>
      </c>
      <c r="B104">
        <f>B64*10000/B62</f>
        <v>-0.27652119396940933</v>
      </c>
      <c r="C104">
        <f>C64*10000/C62</f>
        <v>-1.0814965623602883</v>
      </c>
      <c r="D104">
        <f>D64*10000/D62</f>
        <v>-0.6555849852899763</v>
      </c>
      <c r="E104">
        <f>E64*10000/E62</f>
        <v>0.25707284986030826</v>
      </c>
      <c r="F104">
        <f>F64*10000/F62</f>
        <v>-0.18175959108329498</v>
      </c>
      <c r="G104">
        <f>AVERAGE(C104:E104)</f>
        <v>-0.4933362325966521</v>
      </c>
      <c r="H104">
        <f>STDEV(C104:E104)</f>
        <v>0.683875362289104</v>
      </c>
      <c r="I104">
        <f>(B104*B4+C104*C4+D104*D4+E104*E4+F104*F4)/SUM(B4:F4)</f>
        <v>-0.4203728172486353</v>
      </c>
      <c r="K104">
        <f>(LN(H104)+LN(H124))/2-LN(K114*K115^4)</f>
        <v>-3.883820469500696</v>
      </c>
    </row>
    <row r="105" spans="1:11" ht="12.75">
      <c r="A105" t="s">
        <v>69</v>
      </c>
      <c r="B105">
        <f>B65*10000/B62</f>
        <v>0.44069027478835604</v>
      </c>
      <c r="C105">
        <f>C65*10000/C62</f>
        <v>0.18369954305721833</v>
      </c>
      <c r="D105">
        <f>D65*10000/D62</f>
        <v>-0.15140004591206263</v>
      </c>
      <c r="E105">
        <f>E65*10000/E62</f>
        <v>-0.1561545365074849</v>
      </c>
      <c r="F105">
        <f>F65*10000/F62</f>
        <v>0.3343989741948812</v>
      </c>
      <c r="G105">
        <f>AVERAGE(C105:E105)</f>
        <v>-0.0412850131207764</v>
      </c>
      <c r="H105">
        <f>STDEV(C105:E105)</f>
        <v>0.19485684279532614</v>
      </c>
      <c r="I105">
        <f>(B105*B4+C105*C4+D105*D4+E105*E4+F105*F4)/SUM(B4:F4)</f>
        <v>0.07858338095058061</v>
      </c>
      <c r="K105">
        <f>(LN(H105)+LN(H125))/2-LN(K114*K115^5)</f>
        <v>-3.9865994093996786</v>
      </c>
    </row>
    <row r="106" spans="1:11" ht="12.75">
      <c r="A106" t="s">
        <v>70</v>
      </c>
      <c r="B106">
        <f>B66*10000/B62</f>
        <v>3.340514262072908</v>
      </c>
      <c r="C106">
        <f>C66*10000/C62</f>
        <v>2.2129463549725457</v>
      </c>
      <c r="D106">
        <f>D66*10000/D62</f>
        <v>3.2307617348331537</v>
      </c>
      <c r="E106">
        <f>E66*10000/E62</f>
        <v>2.6605012720669894</v>
      </c>
      <c r="F106">
        <f>F66*10000/F62</f>
        <v>14.507906614807604</v>
      </c>
      <c r="G106">
        <f>AVERAGE(C106:E106)</f>
        <v>2.7014031206242297</v>
      </c>
      <c r="H106">
        <f>STDEV(C106:E106)</f>
        <v>0.5101389592863356</v>
      </c>
      <c r="I106">
        <f>(B106*B4+C106*C4+D106*D4+E106*E4+F106*F4)/SUM(B4:F4)</f>
        <v>4.368724886124399</v>
      </c>
      <c r="K106">
        <f>(LN(H106)+LN(H126))/2-LN(K114*K115^6)</f>
        <v>-3.408151810483506</v>
      </c>
    </row>
    <row r="107" spans="1:11" ht="12.75">
      <c r="A107" t="s">
        <v>71</v>
      </c>
      <c r="B107">
        <f>B67*10000/B62</f>
        <v>-0.19845227710255642</v>
      </c>
      <c r="C107">
        <f>C67*10000/C62</f>
        <v>-0.06991088685597177</v>
      </c>
      <c r="D107">
        <f>D67*10000/D62</f>
        <v>-0.12786724950956613</v>
      </c>
      <c r="E107">
        <f>E67*10000/E62</f>
        <v>-0.23462851083313552</v>
      </c>
      <c r="F107">
        <f>F67*10000/F62</f>
        <v>-0.3114995826451951</v>
      </c>
      <c r="G107">
        <f>AVERAGE(C107:E107)</f>
        <v>-0.14413554906622447</v>
      </c>
      <c r="H107">
        <f>STDEV(C107:E107)</f>
        <v>0.0835551739272887</v>
      </c>
      <c r="I107">
        <f>(B107*B4+C107*C4+D107*D4+E107*E4+F107*F4)/SUM(B4:F4)</f>
        <v>-0.17432312688382123</v>
      </c>
      <c r="K107">
        <f>(LN(H107)+LN(H127))/2-LN(K114*K115^7)</f>
        <v>-3.5091863883769543</v>
      </c>
    </row>
    <row r="108" spans="1:9" ht="12.75">
      <c r="A108" t="s">
        <v>72</v>
      </c>
      <c r="B108">
        <f>B68*10000/B62</f>
        <v>0.012068872113788806</v>
      </c>
      <c r="C108">
        <f>C68*10000/C62</f>
        <v>-0.044673647521259255</v>
      </c>
      <c r="D108">
        <f>D68*10000/D62</f>
        <v>-0.021455184461490157</v>
      </c>
      <c r="E108">
        <f>E68*10000/E62</f>
        <v>0.10380179268118149</v>
      </c>
      <c r="F108">
        <f>F68*10000/F62</f>
        <v>0.21927663751768675</v>
      </c>
      <c r="G108">
        <f>AVERAGE(C108:E108)</f>
        <v>0.012557653566144028</v>
      </c>
      <c r="H108">
        <f>STDEV(C108:E108)</f>
        <v>0.07986797824439841</v>
      </c>
      <c r="I108">
        <f>(B108*B4+C108*C4+D108*D4+E108*E4+F108*F4)/SUM(B4:F4)</f>
        <v>0.04006926025712335</v>
      </c>
    </row>
    <row r="109" spans="1:9" ht="12.75">
      <c r="A109" t="s">
        <v>73</v>
      </c>
      <c r="B109">
        <f>B69*10000/B62</f>
        <v>-0.07009727635306026</v>
      </c>
      <c r="C109">
        <f>C69*10000/C62</f>
        <v>0.016150583955115313</v>
      </c>
      <c r="D109">
        <f>D69*10000/D62</f>
        <v>-0.029534592358580646</v>
      </c>
      <c r="E109">
        <f>E69*10000/E62</f>
        <v>-0.02003434624098517</v>
      </c>
      <c r="F109">
        <f>F69*10000/F62</f>
        <v>0.008746078317842248</v>
      </c>
      <c r="G109">
        <f>AVERAGE(C109:E109)</f>
        <v>-0.011139451548150167</v>
      </c>
      <c r="H109">
        <f>STDEV(C109:E109)</f>
        <v>0.024106496995640818</v>
      </c>
      <c r="I109">
        <f>(B109*B4+C109*C4+D109*D4+E109*E4+F109*F4)/SUM(B4:F4)</f>
        <v>-0.01701322318347841</v>
      </c>
    </row>
    <row r="110" spans="1:11" ht="12.75">
      <c r="A110" t="s">
        <v>74</v>
      </c>
      <c r="B110">
        <f>B70*10000/B62</f>
        <v>-0.25529717078528225</v>
      </c>
      <c r="C110">
        <f>C70*10000/C62</f>
        <v>0.03180380658120886</v>
      </c>
      <c r="D110">
        <f>D70*10000/D62</f>
        <v>0.021025555599057378</v>
      </c>
      <c r="E110">
        <f>E70*10000/E62</f>
        <v>0.03710556615572158</v>
      </c>
      <c r="F110">
        <f>F70*10000/F62</f>
        <v>-0.34957917514330616</v>
      </c>
      <c r="G110">
        <f>AVERAGE(C110:E110)</f>
        <v>0.02997830944532927</v>
      </c>
      <c r="H110">
        <f>STDEV(C110:E110)</f>
        <v>0.008193962089272602</v>
      </c>
      <c r="I110">
        <f>(B110*B4+C110*C4+D110*D4+E110*E4+F110*F4)/SUM(B4:F4)</f>
        <v>-0.06192547427569007</v>
      </c>
      <c r="K110">
        <f>EXP(AVERAGE(K103:K107))</f>
        <v>0.021897421864850043</v>
      </c>
    </row>
    <row r="111" spans="1:9" ht="12.75">
      <c r="A111" t="s">
        <v>75</v>
      </c>
      <c r="B111">
        <f>B71*10000/B62</f>
        <v>-0.012901223585576077</v>
      </c>
      <c r="C111">
        <f>C71*10000/C62</f>
        <v>0.0063917759467197926</v>
      </c>
      <c r="D111">
        <f>D71*10000/D62</f>
        <v>-0.025943634776167363</v>
      </c>
      <c r="E111">
        <f>E71*10000/E62</f>
        <v>-0.019622226833435907</v>
      </c>
      <c r="F111">
        <f>F71*10000/F62</f>
        <v>-0.008511050289851814</v>
      </c>
      <c r="G111">
        <f>AVERAGE(C111:E111)</f>
        <v>-0.013058028554294493</v>
      </c>
      <c r="H111">
        <f>STDEV(C111:E111)</f>
        <v>0.01713800516222246</v>
      </c>
      <c r="I111">
        <f>(B111*B4+C111*C4+D111*D4+E111*E4+F111*F4)/SUM(B4:F4)</f>
        <v>-0.012426308849078577</v>
      </c>
    </row>
    <row r="112" spans="1:9" ht="12.75">
      <c r="A112" t="s">
        <v>76</v>
      </c>
      <c r="B112">
        <f>B72*10000/B62</f>
        <v>-0.03777552469436994</v>
      </c>
      <c r="C112">
        <f>C72*10000/C62</f>
        <v>-0.05321722820219886</v>
      </c>
      <c r="D112">
        <f>D72*10000/D62</f>
        <v>-0.04077392627136091</v>
      </c>
      <c r="E112">
        <f>E72*10000/E62</f>
        <v>-0.04059349373769052</v>
      </c>
      <c r="F112">
        <f>F72*10000/F62</f>
        <v>-0.0576148439447963</v>
      </c>
      <c r="G112">
        <f>AVERAGE(C112:E112)</f>
        <v>-0.044861549403750096</v>
      </c>
      <c r="H112">
        <f>STDEV(C112:E112)</f>
        <v>0.007236792460195063</v>
      </c>
      <c r="I112">
        <f>(B112*B4+C112*C4+D112*D4+E112*E4+F112*F4)/SUM(B4:F4)</f>
        <v>-0.045538389855047746</v>
      </c>
    </row>
    <row r="113" spans="1:9" ht="12.75">
      <c r="A113" t="s">
        <v>77</v>
      </c>
      <c r="B113">
        <f>B73*10000/B62</f>
        <v>0.013855009732188086</v>
      </c>
      <c r="C113">
        <f>C73*10000/C62</f>
        <v>0.010547045055291153</v>
      </c>
      <c r="D113">
        <f>D73*10000/D62</f>
        <v>0.02862890238890715</v>
      </c>
      <c r="E113">
        <f>E73*10000/E62</f>
        <v>0.02122604673254134</v>
      </c>
      <c r="F113">
        <f>F73*10000/F62</f>
        <v>-0.014343294486804626</v>
      </c>
      <c r="G113">
        <f>AVERAGE(C113:E113)</f>
        <v>0.020133998058913215</v>
      </c>
      <c r="H113">
        <f>STDEV(C113:E113)</f>
        <v>0.00909025956106262</v>
      </c>
      <c r="I113">
        <f>(B113*B4+C113*C4+D113*D4+E113*E4+F113*F4)/SUM(B4:F4)</f>
        <v>0.01462474119006402</v>
      </c>
    </row>
    <row r="114" spans="1:11" ht="12.75">
      <c r="A114" t="s">
        <v>78</v>
      </c>
      <c r="B114">
        <f>B74*10000/B62</f>
        <v>-0.2122770384069569</v>
      </c>
      <c r="C114">
        <f>C74*10000/C62</f>
        <v>-0.2029083065866051</v>
      </c>
      <c r="D114">
        <f>D74*10000/D62</f>
        <v>-0.21832435782547038</v>
      </c>
      <c r="E114">
        <f>E74*10000/E62</f>
        <v>-0.20856173807570075</v>
      </c>
      <c r="F114">
        <f>F74*10000/F62</f>
        <v>-0.15708635872147028</v>
      </c>
      <c r="G114">
        <f>AVERAGE(C114:E114)</f>
        <v>-0.20993146749592542</v>
      </c>
      <c r="H114">
        <f>STDEV(C114:E114)</f>
        <v>0.007798767720820257</v>
      </c>
      <c r="I114">
        <f>(B114*B4+C114*C4+D114*D4+E114*E4+F114*F4)/SUM(B4:F4)</f>
        <v>-0.20321980746487212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-0.008148607971565398</v>
      </c>
      <c r="C115">
        <f>C75*10000/C62</f>
        <v>0.0003124755967935595</v>
      </c>
      <c r="D115">
        <f>D75*10000/D62</f>
        <v>-0.005238512096926837</v>
      </c>
      <c r="E115">
        <f>E75*10000/E62</f>
        <v>-0.0005995276257928415</v>
      </c>
      <c r="F115">
        <f>F75*10000/F62</f>
        <v>-0.007116933899847923</v>
      </c>
      <c r="G115">
        <f>AVERAGE(C115:E115)</f>
        <v>-0.0018418547086420396</v>
      </c>
      <c r="H115">
        <f>STDEV(C115:E115)</f>
        <v>0.002976726142852962</v>
      </c>
      <c r="I115">
        <f>(B115*B4+C115*C4+D115*D4+E115*E4+F115*F4)/SUM(B4:F4)</f>
        <v>-0.0034573413714082324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33.88268921834432</v>
      </c>
      <c r="C122">
        <f>C82*10000/C62</f>
        <v>18.069999804804056</v>
      </c>
      <c r="D122">
        <f>D82*10000/D62</f>
        <v>-19.54231418703953</v>
      </c>
      <c r="E122">
        <f>E82*10000/E62</f>
        <v>-21.629681505331927</v>
      </c>
      <c r="F122">
        <f>F82*10000/F62</f>
        <v>4.7989149129463975</v>
      </c>
      <c r="G122">
        <f>AVERAGE(C122:E122)</f>
        <v>-7.7006652958558</v>
      </c>
      <c r="H122">
        <f>STDEV(C122:E122)</f>
        <v>22.342440788287764</v>
      </c>
      <c r="I122">
        <f>(B122*B4+C122*C4+D122*D4+E122*E4+F122*F4)/SUM(B4:F4)</f>
        <v>-0.014717699718583695</v>
      </c>
    </row>
    <row r="123" spans="1:9" ht="12.75">
      <c r="A123" t="s">
        <v>82</v>
      </c>
      <c r="B123">
        <f>B83*10000/B62</f>
        <v>1.6837341621936892</v>
      </c>
      <c r="C123">
        <f>C83*10000/C62</f>
        <v>1.628729300773958</v>
      </c>
      <c r="D123">
        <f>D83*10000/D62</f>
        <v>-0.7787141795837572</v>
      </c>
      <c r="E123">
        <f>E83*10000/E62</f>
        <v>0.7624103258291786</v>
      </c>
      <c r="F123">
        <f>F83*10000/F62</f>
        <v>4.7676069670874455</v>
      </c>
      <c r="G123">
        <f>AVERAGE(C123:E123)</f>
        <v>0.5374751490064598</v>
      </c>
      <c r="H123">
        <f>STDEV(C123:E123)</f>
        <v>1.2193821809049115</v>
      </c>
      <c r="I123">
        <f>(B123*B4+C123*C4+D123*D4+E123*E4+F123*F4)/SUM(B4:F4)</f>
        <v>1.2678571665818366</v>
      </c>
    </row>
    <row r="124" spans="1:9" ht="12.75">
      <c r="A124" t="s">
        <v>83</v>
      </c>
      <c r="B124">
        <f>B84*10000/B62</f>
        <v>-1.981709145887656</v>
      </c>
      <c r="C124">
        <f>C84*10000/C62</f>
        <v>-1.2055681022097522</v>
      </c>
      <c r="D124">
        <f>D84*10000/D62</f>
        <v>-0.33685378988034026</v>
      </c>
      <c r="E124">
        <f>E84*10000/E62</f>
        <v>-0.92589352514319</v>
      </c>
      <c r="F124">
        <f>F84*10000/F62</f>
        <v>-1.1049949832911183</v>
      </c>
      <c r="G124">
        <f>AVERAGE(C124:E124)</f>
        <v>-0.8227718057444275</v>
      </c>
      <c r="H124">
        <f>STDEV(C124:E124)</f>
        <v>0.4434430131034973</v>
      </c>
      <c r="I124">
        <f>(B124*B4+C124*C4+D124*D4+E124*E4+F124*F4)/SUM(B4:F4)</f>
        <v>-1.0281875597973456</v>
      </c>
    </row>
    <row r="125" spans="1:9" ht="12.75">
      <c r="A125" t="s">
        <v>84</v>
      </c>
      <c r="B125">
        <f>B85*10000/B62</f>
        <v>0.4483203807153389</v>
      </c>
      <c r="C125">
        <f>C85*10000/C62</f>
        <v>0.024125744410985427</v>
      </c>
      <c r="D125">
        <f>D85*10000/D62</f>
        <v>-0.577096567967227</v>
      </c>
      <c r="E125">
        <f>E85*10000/E62</f>
        <v>0.1493504731132912</v>
      </c>
      <c r="F125">
        <f>F85*10000/F62</f>
        <v>-1.7857830379767046</v>
      </c>
      <c r="G125">
        <f>AVERAGE(C125:E125)</f>
        <v>-0.13454011681431677</v>
      </c>
      <c r="H125">
        <f>STDEV(C125:E125)</f>
        <v>0.38834580918613654</v>
      </c>
      <c r="I125">
        <f>(B125*B4+C125*C4+D125*D4+E125*E4+F125*F4)/SUM(B4:F4)</f>
        <v>-0.27039862365156275</v>
      </c>
    </row>
    <row r="126" spans="1:9" ht="12.75">
      <c r="A126" t="s">
        <v>85</v>
      </c>
      <c r="B126">
        <f>B86*10000/B62</f>
        <v>1.2434188110517808</v>
      </c>
      <c r="C126">
        <f>C86*10000/C62</f>
        <v>0.6094150548211373</v>
      </c>
      <c r="D126">
        <f>D86*10000/D62</f>
        <v>0.5954474963112407</v>
      </c>
      <c r="E126">
        <f>E86*10000/E62</f>
        <v>0.35232508465542656</v>
      </c>
      <c r="F126">
        <f>F86*10000/F62</f>
        <v>1.7130037018400417</v>
      </c>
      <c r="G126">
        <f>AVERAGE(C126:E126)</f>
        <v>0.5190625452626015</v>
      </c>
      <c r="H126">
        <f>STDEV(C126:E126)</f>
        <v>0.1445676614944671</v>
      </c>
      <c r="I126">
        <f>(B126*B4+C126*C4+D126*D4+E126*E4+F126*F4)/SUM(B4:F4)</f>
        <v>0.7831160378184148</v>
      </c>
    </row>
    <row r="127" spans="1:9" ht="12.75">
      <c r="A127" t="s">
        <v>86</v>
      </c>
      <c r="B127">
        <f>B87*10000/B62</f>
        <v>0.6416815842589746</v>
      </c>
      <c r="C127">
        <f>C87*10000/C62</f>
        <v>0.008468441998537782</v>
      </c>
      <c r="D127">
        <f>D87*10000/D62</f>
        <v>0.4370064457950473</v>
      </c>
      <c r="E127">
        <f>E87*10000/E62</f>
        <v>0.31659228568721387</v>
      </c>
      <c r="F127">
        <f>F87*10000/F62</f>
        <v>0.153636947295767</v>
      </c>
      <c r="G127">
        <f>AVERAGE(C127:E127)</f>
        <v>0.2540223911602663</v>
      </c>
      <c r="H127">
        <f>STDEV(C127:E127)</f>
        <v>0.2210145899037195</v>
      </c>
      <c r="I127">
        <f>(B127*B4+C127*C4+D127*D4+E127*E4+F127*F4)/SUM(B4:F4)</f>
        <v>0.29668237436397515</v>
      </c>
    </row>
    <row r="128" spans="1:9" ht="12.75">
      <c r="A128" t="s">
        <v>87</v>
      </c>
      <c r="B128">
        <f>B88*10000/B62</f>
        <v>-0.36928407938961577</v>
      </c>
      <c r="C128">
        <f>C88*10000/C62</f>
        <v>-0.256602088429936</v>
      </c>
      <c r="D128">
        <f>D88*10000/D62</f>
        <v>-0.2816612150290144</v>
      </c>
      <c r="E128">
        <f>E88*10000/E62</f>
        <v>-0.008514612106449484</v>
      </c>
      <c r="F128">
        <f>F88*10000/F62</f>
        <v>-0.09469405560917071</v>
      </c>
      <c r="G128">
        <f>AVERAGE(C128:E128)</f>
        <v>-0.18225930518846659</v>
      </c>
      <c r="H128">
        <f>STDEV(C128:E128)</f>
        <v>0.15098809137511618</v>
      </c>
      <c r="I128">
        <f>(B128*B4+C128*C4+D128*D4+E128*E4+F128*F4)/SUM(B4:F4)</f>
        <v>-0.1976178580902588</v>
      </c>
    </row>
    <row r="129" spans="1:9" ht="12.75">
      <c r="A129" t="s">
        <v>88</v>
      </c>
      <c r="B129">
        <f>B89*10000/B62</f>
        <v>0.008242293491422505</v>
      </c>
      <c r="C129">
        <f>C89*10000/C62</f>
        <v>0.08187731062536284</v>
      </c>
      <c r="D129">
        <f>D89*10000/D62</f>
        <v>0.09168731633728675</v>
      </c>
      <c r="E129">
        <f>E89*10000/E62</f>
        <v>0.09864560209656459</v>
      </c>
      <c r="F129">
        <f>F89*10000/F62</f>
        <v>-0.024372472049635184</v>
      </c>
      <c r="G129">
        <f>AVERAGE(C129:E129)</f>
        <v>0.09073674301973805</v>
      </c>
      <c r="H129">
        <f>STDEV(C129:E129)</f>
        <v>0.00842446389628581</v>
      </c>
      <c r="I129">
        <f>(B129*B4+C129*C4+D129*D4+E129*E4+F129*F4)/SUM(B4:F4)</f>
        <v>0.06344603142584533</v>
      </c>
    </row>
    <row r="130" spans="1:9" ht="12.75">
      <c r="A130" t="s">
        <v>89</v>
      </c>
      <c r="B130">
        <f>B90*10000/B62</f>
        <v>0.1714493181593942</v>
      </c>
      <c r="C130">
        <f>C90*10000/C62</f>
        <v>0.06676900471775017</v>
      </c>
      <c r="D130">
        <f>D90*10000/D62</f>
        <v>0.09992805455249554</v>
      </c>
      <c r="E130">
        <f>E90*10000/E62</f>
        <v>0.014700805751620182</v>
      </c>
      <c r="F130">
        <f>F90*10000/F62</f>
        <v>0.27360517015667796</v>
      </c>
      <c r="G130">
        <f>AVERAGE(C130:E130)</f>
        <v>0.06046595500728863</v>
      </c>
      <c r="H130">
        <f>STDEV(C130:E130)</f>
        <v>0.04296181224391016</v>
      </c>
      <c r="I130">
        <f>(B130*B4+C130*C4+D130*D4+E130*E4+F130*F4)/SUM(B4:F4)</f>
        <v>0.10494760699841336</v>
      </c>
    </row>
    <row r="131" spans="1:9" ht="12.75">
      <c r="A131" t="s">
        <v>90</v>
      </c>
      <c r="B131">
        <f>B91*10000/B62</f>
        <v>-0.019175233489137786</v>
      </c>
      <c r="C131">
        <f>C91*10000/C62</f>
        <v>-0.03514957356561116</v>
      </c>
      <c r="D131">
        <f>D91*10000/D62</f>
        <v>-0.011038823391354268</v>
      </c>
      <c r="E131">
        <f>E91*10000/E62</f>
        <v>0.006686955944101162</v>
      </c>
      <c r="F131">
        <f>F91*10000/F62</f>
        <v>0.0041296180436844404</v>
      </c>
      <c r="G131">
        <f>AVERAGE(C131:E131)</f>
        <v>-0.01316714700428809</v>
      </c>
      <c r="H131">
        <f>STDEV(C131:E131)</f>
        <v>0.020999312403154686</v>
      </c>
      <c r="I131">
        <f>(B131*B4+C131*C4+D131*D4+E131*E4+F131*F4)/SUM(B4:F4)</f>
        <v>-0.011729459062128713</v>
      </c>
    </row>
    <row r="132" spans="1:9" ht="12.75">
      <c r="A132" t="s">
        <v>91</v>
      </c>
      <c r="B132">
        <f>B92*10000/B62</f>
        <v>-0.01750913741136248</v>
      </c>
      <c r="C132">
        <f>C92*10000/C62</f>
        <v>-0.041458711247052166</v>
      </c>
      <c r="D132">
        <f>D92*10000/D62</f>
        <v>-0.009538783379936109</v>
      </c>
      <c r="E132">
        <f>E92*10000/E62</f>
        <v>0.011653540712177802</v>
      </c>
      <c r="F132">
        <f>F92*10000/F62</f>
        <v>0.017105648880899774</v>
      </c>
      <c r="G132">
        <f>AVERAGE(C132:E132)</f>
        <v>-0.013114651304936824</v>
      </c>
      <c r="H132">
        <f>STDEV(C132:E132)</f>
        <v>0.02673607956690675</v>
      </c>
      <c r="I132">
        <f>(B132*B4+C132*C4+D132*D4+E132*E4+F132*F4)/SUM(B4:F4)</f>
        <v>-0.009719820411299115</v>
      </c>
    </row>
    <row r="133" spans="1:9" ht="12.75">
      <c r="A133" t="s">
        <v>92</v>
      </c>
      <c r="B133">
        <f>B93*10000/B62</f>
        <v>0.1267328270804377</v>
      </c>
      <c r="C133">
        <f>C93*10000/C62</f>
        <v>0.11289043708496578</v>
      </c>
      <c r="D133">
        <f>D93*10000/D62</f>
        <v>0.13626006066796917</v>
      </c>
      <c r="E133">
        <f>E93*10000/E62</f>
        <v>0.12721162770710193</v>
      </c>
      <c r="F133">
        <f>F93*10000/F62</f>
        <v>0.07875654383863666</v>
      </c>
      <c r="G133">
        <f>AVERAGE(C133:E133)</f>
        <v>0.1254540418200123</v>
      </c>
      <c r="H133">
        <f>STDEV(C133:E133)</f>
        <v>0.011783533329001379</v>
      </c>
      <c r="I133">
        <f>(B133*B4+C133*C4+D133*D4+E133*E4+F133*F4)/SUM(B4:F4)</f>
        <v>0.11940765124161447</v>
      </c>
    </row>
    <row r="134" spans="1:9" ht="12.75">
      <c r="A134" t="s">
        <v>93</v>
      </c>
      <c r="B134">
        <f>B94*10000/B62</f>
        <v>0.0003461318608568716</v>
      </c>
      <c r="C134">
        <f>C94*10000/C62</f>
        <v>-0.0037342875157396296</v>
      </c>
      <c r="D134">
        <f>D94*10000/D62</f>
        <v>0.012320227444899261</v>
      </c>
      <c r="E134">
        <f>E94*10000/E62</f>
        <v>0.004089975033081396</v>
      </c>
      <c r="F134">
        <f>F94*10000/F62</f>
        <v>-0.025496965177472273</v>
      </c>
      <c r="G134">
        <f>AVERAGE(C134:E134)</f>
        <v>0.004225304987413676</v>
      </c>
      <c r="H134">
        <f>STDEV(C134:E134)</f>
        <v>0.008028112997632082</v>
      </c>
      <c r="I134">
        <f>(B134*B4+C134*C4+D134*D4+E134*E4+F134*F4)/SUM(B4:F4)</f>
        <v>-0.0003023631361208637</v>
      </c>
    </row>
    <row r="135" spans="1:9" ht="12.75">
      <c r="A135" t="s">
        <v>94</v>
      </c>
      <c r="B135">
        <f>B95*10000/B62</f>
        <v>-0.0029203729549122175</v>
      </c>
      <c r="C135">
        <f>C95*10000/C62</f>
        <v>-0.001219965549159287</v>
      </c>
      <c r="D135">
        <f>D95*10000/D62</f>
        <v>-0.005378716099520996</v>
      </c>
      <c r="E135">
        <f>E95*10000/E62</f>
        <v>0.0013490642830605666</v>
      </c>
      <c r="F135">
        <f>F95*10000/F62</f>
        <v>0.006105510359341563</v>
      </c>
      <c r="G135">
        <f>AVERAGE(C135:E135)</f>
        <v>-0.0017498724552065723</v>
      </c>
      <c r="H135">
        <f>STDEV(C135:E135)</f>
        <v>0.0033950490741474983</v>
      </c>
      <c r="I135">
        <f>(B135*B4+C135*C4+D135*D4+E135*E4+F135*F4)/SUM(B4:F4)</f>
        <v>-0.0008706340872468306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2005-01-15T10:07:47Z</cp:lastPrinted>
  <dcterms:created xsi:type="dcterms:W3CDTF">2005-01-15T10:07:47Z</dcterms:created>
  <dcterms:modified xsi:type="dcterms:W3CDTF">2005-01-16T13:55:34Z</dcterms:modified>
  <cp:category/>
  <cp:version/>
  <cp:contentType/>
  <cp:contentStatus/>
</cp:coreProperties>
</file>