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<sst xmlns="http://schemas.openxmlformats.org/spreadsheetml/2006/main" count="204" uniqueCount="98">
  <si>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17/01/2005       14:47:28</t>
  </si>
  <si>
    <t>LISSNER</t>
  </si>
  <si>
    <t>HCMQAP460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</si>
  <si>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</si>
  <si>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</si>
  <si>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</si>
  <si>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</si>
  <si>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</si>
  <si>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</si>
  <si>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</si>
  <si>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</si>
  <si>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</si>
  <si>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</si>
  <si>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</si>
  <si>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</si>
  <si>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</si>
  <si>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</si>
  <si>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</si>
  <si>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</si>
  <si>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</si>
  <si>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</si>
  <si>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</si>
  <si>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</si>
  <si>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</si>
  <si>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</si>
  <si>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</si>
  <si>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</si>
  <si>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</si>
  <si>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</si>
  <si>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</si>
  <si>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</si>
  <si>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</si>
  <si>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</si>
  <si>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</si>
  <si>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</si>
  <si>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</si>
  <si>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</si>
  <si>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</si>
  <si>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</si>
  <si>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</si>
  <si>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</si>
  <si>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</si>
  <si>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</si>
  <si>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</si>
  <si>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</si>
  <si>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</si>
  <si>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</si>
  <si>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</si>
  <si>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</si>
  <si>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</si>
  <si>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</si>
  <si>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</si>
  <si>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65mn</t>
  </si>
  <si>
    <t>Dx moy(m)</t>
  </si>
  <si>
    <t>Dy moy(m)</t>
  </si>
  <si>
    <t>Dx moy (mm)</t>
  </si>
  <si>
    <t>Dy moy (mm)</t>
  </si>
  <si>
    <t>* = Integral error  ! = Central error           Conclusion : CONTACT CEA           Duration : 65mn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</si>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</sst>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-0.003746</v>
      </c>
      <c r="D4" s="12">
        <v>-0.003747</v>
      </c>
      <c r="E4" s="12">
        <v>-0.003746</v>
      </c>
      <c r="F4" s="24">
        <v>-0.002076</v>
      </c>
      <c r="G4" s="34">
        <v>-0.01168</v>
      </c>
    </row>
    <row r="5" spans="1:7" ht="12.75" thickBot="1">
      <c r="A5" s="44" t="s">
        <v>13</v>
      </c>
      <c r="B5" s="45">
        <v>-5.546938</v>
      </c>
      <c r="C5" s="46">
        <v>-3.220286</v>
      </c>
      <c r="D5" s="46">
        <v>-0.140054</v>
      </c>
      <c r="E5" s="46">
        <v>3.222714</v>
      </c>
      <c r="F5" s="47">
        <v>6.175397</v>
      </c>
      <c r="G5" s="48">
        <v>3.073004</v>
      </c>
    </row>
    <row r="6" spans="1:7" ht="12.75" thickTop="1">
      <c r="A6" s="6" t="s">
        <v>14</v>
      </c>
      <c r="B6" s="39">
        <v>9.454578</v>
      </c>
      <c r="C6" s="40">
        <v>74.65325</v>
      </c>
      <c r="D6" s="40">
        <v>-90.01985</v>
      </c>
      <c r="E6" s="40">
        <v>8.33177</v>
      </c>
      <c r="F6" s="41">
        <v>2.549527</v>
      </c>
      <c r="G6" s="42">
        <v>0.01819968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-3.527939</v>
      </c>
      <c r="C8" s="13">
        <v>-4.636171</v>
      </c>
      <c r="D8" s="13">
        <v>-1.724499</v>
      </c>
      <c r="E8" s="13">
        <v>0.1016731</v>
      </c>
      <c r="F8" s="25">
        <v>0.01366988</v>
      </c>
      <c r="G8" s="35">
        <v>-2.015685</v>
      </c>
    </row>
    <row r="9" spans="1:7" ht="12">
      <c r="A9" s="20" t="s">
        <v>17</v>
      </c>
      <c r="B9" s="29">
        <v>-0.04246936</v>
      </c>
      <c r="C9" s="13">
        <v>-0.5428216</v>
      </c>
      <c r="D9" s="13">
        <v>-0.7802179</v>
      </c>
      <c r="E9" s="13">
        <v>-1.050484</v>
      </c>
      <c r="F9" s="25">
        <v>-1.732759</v>
      </c>
      <c r="G9" s="35">
        <v>-0.8082652</v>
      </c>
    </row>
    <row r="10" spans="1:7" ht="12">
      <c r="A10" s="20" t="s">
        <v>18</v>
      </c>
      <c r="B10" s="29">
        <v>0.4132443</v>
      </c>
      <c r="C10" s="13">
        <v>1.292454</v>
      </c>
      <c r="D10" s="13">
        <v>-0.3713781</v>
      </c>
      <c r="E10" s="13">
        <v>-0.4457811</v>
      </c>
      <c r="F10" s="25">
        <v>0.1507808</v>
      </c>
      <c r="G10" s="35">
        <v>0.1944772</v>
      </c>
    </row>
    <row r="11" spans="1:7" ht="12">
      <c r="A11" s="21" t="s">
        <v>19</v>
      </c>
      <c r="B11" s="31">
        <v>3.628195</v>
      </c>
      <c r="C11" s="15">
        <v>2.412855</v>
      </c>
      <c r="D11" s="15">
        <v>1.831235</v>
      </c>
      <c r="E11" s="15">
        <v>1.468192</v>
      </c>
      <c r="F11" s="27">
        <v>14.05598</v>
      </c>
      <c r="G11" s="37">
        <v>3.773514</v>
      </c>
    </row>
    <row r="12" spans="1:7" ht="12">
      <c r="A12" s="20" t="s">
        <v>20</v>
      </c>
      <c r="B12" s="29">
        <v>-0.04229318</v>
      </c>
      <c r="C12" s="13">
        <v>-0.4920148</v>
      </c>
      <c r="D12" s="13">
        <v>-0.7140959</v>
      </c>
      <c r="E12" s="13">
        <v>-0.2576875</v>
      </c>
      <c r="F12" s="25">
        <v>-0.2836959</v>
      </c>
      <c r="G12" s="49">
        <v>-0.3960091</v>
      </c>
    </row>
    <row r="13" spans="1:7" ht="12">
      <c r="A13" s="20" t="s">
        <v>21</v>
      </c>
      <c r="B13" s="29">
        <v>0.1183643</v>
      </c>
      <c r="C13" s="13">
        <v>-0.2896291</v>
      </c>
      <c r="D13" s="13">
        <v>-0.1365126</v>
      </c>
      <c r="E13" s="13">
        <v>-0.03502578</v>
      </c>
      <c r="F13" s="25">
        <v>-0.2356149</v>
      </c>
      <c r="G13" s="35">
        <v>-0.1251854</v>
      </c>
    </row>
    <row r="14" spans="1:7" ht="12">
      <c r="A14" s="20" t="s">
        <v>22</v>
      </c>
      <c r="B14" s="29">
        <v>0.01465185</v>
      </c>
      <c r="C14" s="13">
        <v>-0.07041933</v>
      </c>
      <c r="D14" s="13">
        <v>0.08299893</v>
      </c>
      <c r="E14" s="13">
        <v>0.1310249</v>
      </c>
      <c r="F14" s="25">
        <v>-0.0298286</v>
      </c>
      <c r="G14" s="35">
        <v>0.03270542</v>
      </c>
    </row>
    <row r="15" spans="1:7" ht="12">
      <c r="A15" s="21" t="s">
        <v>23</v>
      </c>
      <c r="B15" s="31">
        <v>-0.4096708</v>
      </c>
      <c r="C15" s="15">
        <v>-0.1609258</v>
      </c>
      <c r="D15" s="15">
        <v>-0.1848728</v>
      </c>
      <c r="E15" s="15">
        <v>-0.1696704</v>
      </c>
      <c r="F15" s="27">
        <v>-0.4322918</v>
      </c>
      <c r="G15" s="37">
        <v>-0.2410475</v>
      </c>
    </row>
    <row r="16" spans="1:7" ht="12">
      <c r="A16" s="20" t="s">
        <v>24</v>
      </c>
      <c r="B16" s="29">
        <v>0.01560838</v>
      </c>
      <c r="C16" s="13">
        <v>0.003506678</v>
      </c>
      <c r="D16" s="13">
        <v>-0.0595952</v>
      </c>
      <c r="E16" s="13">
        <v>-0.02636559</v>
      </c>
      <c r="F16" s="25">
        <v>0.0098656</v>
      </c>
      <c r="G16" s="35">
        <v>-0.01625131</v>
      </c>
    </row>
    <row r="17" spans="1:7" ht="12">
      <c r="A17" s="20" t="s">
        <v>25</v>
      </c>
      <c r="B17" s="29">
        <v>-0.03783305</v>
      </c>
      <c r="C17" s="13">
        <v>-0.03605162</v>
      </c>
      <c r="D17" s="13">
        <v>-0.04626151</v>
      </c>
      <c r="E17" s="13">
        <v>-0.01524762</v>
      </c>
      <c r="F17" s="25">
        <v>-0.04557183</v>
      </c>
      <c r="G17" s="35">
        <v>-0.03503628</v>
      </c>
    </row>
    <row r="18" spans="1:7" ht="12">
      <c r="A18" s="20" t="s">
        <v>26</v>
      </c>
      <c r="B18" s="29">
        <v>0.03481247</v>
      </c>
      <c r="C18" s="13">
        <v>0.02314783</v>
      </c>
      <c r="D18" s="13">
        <v>0.06618699</v>
      </c>
      <c r="E18" s="13">
        <v>0.0504892</v>
      </c>
      <c r="F18" s="25">
        <v>-0.02095141</v>
      </c>
      <c r="G18" s="35">
        <v>0.0358762</v>
      </c>
    </row>
    <row r="19" spans="1:7" ht="12">
      <c r="A19" s="21" t="s">
        <v>27</v>
      </c>
      <c r="B19" s="31">
        <v>-0.1951956</v>
      </c>
      <c r="C19" s="15">
        <v>-0.1764773</v>
      </c>
      <c r="D19" s="15">
        <v>-0.1654315</v>
      </c>
      <c r="E19" s="15">
        <v>-0.1650018</v>
      </c>
      <c r="F19" s="27">
        <v>-0.1329793</v>
      </c>
      <c r="G19" s="37">
        <v>-0.1679769</v>
      </c>
    </row>
    <row r="20" spans="1:7" ht="12.75" thickBot="1">
      <c r="A20" s="44" t="s">
        <v>28</v>
      </c>
      <c r="B20" s="45">
        <v>0.003639242</v>
      </c>
      <c r="C20" s="46">
        <v>0.000443818</v>
      </c>
      <c r="D20" s="46">
        <v>0.004505758</v>
      </c>
      <c r="E20" s="46">
        <v>0.006733538</v>
      </c>
      <c r="F20" s="47">
        <v>0.0005348181</v>
      </c>
      <c r="G20" s="48">
        <v>0.003410093</v>
      </c>
    </row>
    <row r="21" spans="1:7" ht="12.75" thickTop="1">
      <c r="A21" s="6" t="s">
        <v>29</v>
      </c>
      <c r="B21" s="39">
        <v>37.62006</v>
      </c>
      <c r="C21" s="40">
        <v>57.78586</v>
      </c>
      <c r="D21" s="40">
        <v>-27.73812</v>
      </c>
      <c r="E21" s="40">
        <v>37.55137</v>
      </c>
      <c r="F21" s="41">
        <v>-162.8403</v>
      </c>
      <c r="G21" s="43">
        <v>0.02169794</v>
      </c>
    </row>
    <row r="22" spans="1:7" ht="12">
      <c r="A22" s="20" t="s">
        <v>30</v>
      </c>
      <c r="B22" s="29">
        <v>-110.9433</v>
      </c>
      <c r="C22" s="13">
        <v>-64.4066</v>
      </c>
      <c r="D22" s="13">
        <v>-2.801084</v>
      </c>
      <c r="E22" s="13">
        <v>64.45518</v>
      </c>
      <c r="F22" s="25">
        <v>123.5142</v>
      </c>
      <c r="G22" s="36">
        <v>0</v>
      </c>
    </row>
    <row r="23" spans="1:7" ht="12">
      <c r="A23" s="20" t="s">
        <v>31</v>
      </c>
      <c r="B23" s="29">
        <v>-5.05369</v>
      </c>
      <c r="C23" s="13">
        <v>-3.616889</v>
      </c>
      <c r="D23" s="13">
        <v>-2.677756</v>
      </c>
      <c r="E23" s="13">
        <v>-2.246818</v>
      </c>
      <c r="F23" s="25">
        <v>6.514835</v>
      </c>
      <c r="G23" s="35">
        <v>-1.920082</v>
      </c>
    </row>
    <row r="24" spans="1:7" ht="12">
      <c r="A24" s="20" t="s">
        <v>32</v>
      </c>
      <c r="B24" s="50">
        <v>5.456578</v>
      </c>
      <c r="C24" s="51">
        <v>2.750339</v>
      </c>
      <c r="D24" s="51">
        <v>4.591593</v>
      </c>
      <c r="E24" s="51">
        <v>7.224846</v>
      </c>
      <c r="F24" s="52">
        <v>4.832307</v>
      </c>
      <c r="G24" s="49">
        <v>4.939649</v>
      </c>
    </row>
    <row r="25" spans="1:7" ht="12">
      <c r="A25" s="20" t="s">
        <v>33</v>
      </c>
      <c r="B25" s="29">
        <v>-0.7761169</v>
      </c>
      <c r="C25" s="13">
        <v>-1.323739</v>
      </c>
      <c r="D25" s="13">
        <v>-0.29667</v>
      </c>
      <c r="E25" s="13">
        <v>-0.721691</v>
      </c>
      <c r="F25" s="25">
        <v>-3.165997</v>
      </c>
      <c r="G25" s="35">
        <v>-1.097841</v>
      </c>
    </row>
    <row r="26" spans="1:7" ht="12">
      <c r="A26" s="21" t="s">
        <v>34</v>
      </c>
      <c r="B26" s="31">
        <v>0.2276364</v>
      </c>
      <c r="C26" s="15">
        <v>0.07560715</v>
      </c>
      <c r="D26" s="15">
        <v>-0.2520166</v>
      </c>
      <c r="E26" s="15">
        <v>-0.3527021</v>
      </c>
      <c r="F26" s="27">
        <v>2.051296</v>
      </c>
      <c r="G26" s="37">
        <v>0.1794457</v>
      </c>
    </row>
    <row r="27" spans="1:7" ht="12">
      <c r="A27" s="20" t="s">
        <v>35</v>
      </c>
      <c r="B27" s="29">
        <v>-0.5099279</v>
      </c>
      <c r="C27" s="13">
        <v>-0.1077569</v>
      </c>
      <c r="D27" s="13">
        <v>-0.5894917</v>
      </c>
      <c r="E27" s="13">
        <v>-0.2689677</v>
      </c>
      <c r="F27" s="25">
        <v>0.07057978</v>
      </c>
      <c r="G27" s="49">
        <v>-0.2970681</v>
      </c>
    </row>
    <row r="28" spans="1:7" ht="12">
      <c r="A28" s="20" t="s">
        <v>36</v>
      </c>
      <c r="B28" s="29">
        <v>0.5950758</v>
      </c>
      <c r="C28" s="13">
        <v>0.341126</v>
      </c>
      <c r="D28" s="13">
        <v>0.2420375</v>
      </c>
      <c r="E28" s="13">
        <v>0.4264828</v>
      </c>
      <c r="F28" s="25">
        <v>0.1845826</v>
      </c>
      <c r="G28" s="35">
        <v>0.3538069</v>
      </c>
    </row>
    <row r="29" spans="1:7" ht="12">
      <c r="A29" s="20" t="s">
        <v>37</v>
      </c>
      <c r="B29" s="29">
        <v>-0.08488199</v>
      </c>
      <c r="C29" s="13">
        <v>-0.08691557</v>
      </c>
      <c r="D29" s="13">
        <v>-0.06794995</v>
      </c>
      <c r="E29" s="13">
        <v>-0.08356883</v>
      </c>
      <c r="F29" s="25">
        <v>-0.08841815</v>
      </c>
      <c r="G29" s="35">
        <v>-0.08144892</v>
      </c>
    </row>
    <row r="30" spans="1:7" ht="12">
      <c r="A30" s="21" t="s">
        <v>38</v>
      </c>
      <c r="B30" s="31">
        <v>0.01342686</v>
      </c>
      <c r="C30" s="15">
        <v>0.002684814</v>
      </c>
      <c r="D30" s="15">
        <v>-0.1144957</v>
      </c>
      <c r="E30" s="15">
        <v>-0.0651743</v>
      </c>
      <c r="F30" s="27">
        <v>0.04424782</v>
      </c>
      <c r="G30" s="37">
        <v>-0.03476461</v>
      </c>
    </row>
    <row r="31" spans="1:7" ht="12">
      <c r="A31" s="20" t="s">
        <v>39</v>
      </c>
      <c r="B31" s="29">
        <v>0.003379243</v>
      </c>
      <c r="C31" s="13">
        <v>0.007559928</v>
      </c>
      <c r="D31" s="13">
        <v>-0.03830749</v>
      </c>
      <c r="E31" s="13">
        <v>-0.02433407</v>
      </c>
      <c r="F31" s="25">
        <v>-0.007889972</v>
      </c>
      <c r="G31" s="35">
        <v>-0.01381296</v>
      </c>
    </row>
    <row r="32" spans="1:7" ht="12">
      <c r="A32" s="20" t="s">
        <v>40</v>
      </c>
      <c r="B32" s="29">
        <v>0.0654172</v>
      </c>
      <c r="C32" s="13">
        <v>0.05528688</v>
      </c>
      <c r="D32" s="13">
        <v>0.01694013</v>
      </c>
      <c r="E32" s="13">
        <v>0.001467562</v>
      </c>
      <c r="F32" s="25">
        <v>0.01638904</v>
      </c>
      <c r="G32" s="35">
        <v>0.02939868</v>
      </c>
    </row>
    <row r="33" spans="1:7" ht="12">
      <c r="A33" s="20" t="s">
        <v>41</v>
      </c>
      <c r="B33" s="29">
        <v>0.09728745</v>
      </c>
      <c r="C33" s="13">
        <v>0.09560654</v>
      </c>
      <c r="D33" s="13">
        <v>0.08542957</v>
      </c>
      <c r="E33" s="13">
        <v>0.07529732</v>
      </c>
      <c r="F33" s="25">
        <v>0.1075859</v>
      </c>
      <c r="G33" s="35">
        <v>0.09012098</v>
      </c>
    </row>
    <row r="34" spans="1:7" ht="12">
      <c r="A34" s="21" t="s">
        <v>42</v>
      </c>
      <c r="B34" s="31">
        <v>-0.004513197</v>
      </c>
      <c r="C34" s="15">
        <v>-0.001521692</v>
      </c>
      <c r="D34" s="15">
        <v>-0.02382197</v>
      </c>
      <c r="E34" s="15">
        <v>-0.02195107</v>
      </c>
      <c r="F34" s="27">
        <v>-0.05718043</v>
      </c>
      <c r="G34" s="37">
        <v>-0.01968651</v>
      </c>
    </row>
    <row r="35" spans="1:7" ht="12.75" thickBot="1">
      <c r="A35" s="22" t="s">
        <v>43</v>
      </c>
      <c r="B35" s="32">
        <v>-0.001047473</v>
      </c>
      <c r="C35" s="16">
        <v>-0.006955154</v>
      </c>
      <c r="D35" s="16">
        <v>0.004208508</v>
      </c>
      <c r="E35" s="16">
        <v>-0.004564012</v>
      </c>
      <c r="F35" s="28">
        <v>0.001056872</v>
      </c>
      <c r="G35" s="38">
        <v>-0.00176876</v>
      </c>
    </row>
    <row r="36" spans="1:7" ht="12">
      <c r="A36" s="4" t="s">
        <v>44</v>
      </c>
      <c r="B36" s="3">
        <v>19.73267</v>
      </c>
      <c r="C36" s="3">
        <v>19.73877</v>
      </c>
      <c r="D36" s="3">
        <v>19.75098</v>
      </c>
      <c r="E36" s="3">
        <v>19.76013</v>
      </c>
      <c r="F36" s="3">
        <v>19.77234</v>
      </c>
      <c r="G36" s="3"/>
    </row>
    <row r="37" spans="1:6" ht="12">
      <c r="A37" s="4" t="s">
        <v>45</v>
      </c>
      <c r="B37" s="2">
        <v>0.3514608</v>
      </c>
      <c r="C37" s="2">
        <v>0.3219605</v>
      </c>
      <c r="D37" s="2">
        <v>0.3112793</v>
      </c>
      <c r="E37" s="2">
        <v>0.3036499</v>
      </c>
      <c r="F37" s="2">
        <v>0.3036499</v>
      </c>
    </row>
    <row r="38" spans="1:7" ht="12">
      <c r="A38" s="4" t="s">
        <v>53</v>
      </c>
      <c r="B38" s="2">
        <v>-1.536136E-05</v>
      </c>
      <c r="C38" s="2">
        <v>-0.0001262726</v>
      </c>
      <c r="D38" s="2">
        <v>0.0001530205</v>
      </c>
      <c r="E38" s="2">
        <v>-1.457487E-05</v>
      </c>
      <c r="F38" s="2">
        <v>0</v>
      </c>
      <c r="G38" s="2">
        <v>0.0003979268</v>
      </c>
    </row>
    <row r="39" spans="1:7" ht="12.75" thickBot="1">
      <c r="A39" s="4" t="s">
        <v>54</v>
      </c>
      <c r="B39" s="2">
        <v>-6.412453E-05</v>
      </c>
      <c r="C39" s="2">
        <v>-9.904924E-05</v>
      </c>
      <c r="D39" s="2">
        <v>4.719767E-05</v>
      </c>
      <c r="E39" s="2">
        <v>-6.374339E-05</v>
      </c>
      <c r="F39" s="2">
        <v>0.0002768398</v>
      </c>
      <c r="G39" s="2">
        <v>0.001156855</v>
      </c>
    </row>
    <row r="40" spans="2:7" ht="12.75" thickBot="1">
      <c r="B40" s="7" t="s">
        <v>46</v>
      </c>
      <c r="C40" s="18">
        <v>-0.003746</v>
      </c>
      <c r="D40" s="17" t="s">
        <v>47</v>
      </c>
      <c r="E40" s="18">
        <v>3.11772</v>
      </c>
      <c r="F40" s="17" t="s">
        <v>48</v>
      </c>
      <c r="G40" s="8">
        <v>54.942815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0.003746</v>
      </c>
      <c r="D4">
        <v>0.003747</v>
      </c>
      <c r="E4">
        <v>0.003746</v>
      </c>
      <c r="F4">
        <v>0.002076</v>
      </c>
      <c r="G4">
        <v>0.01168</v>
      </c>
    </row>
    <row r="5" spans="1:7" ht="12.75">
      <c r="A5" t="s">
        <v>13</v>
      </c>
      <c r="B5">
        <v>-5.546938</v>
      </c>
      <c r="C5">
        <v>-3.220286</v>
      </c>
      <c r="D5">
        <v>-0.140054</v>
      </c>
      <c r="E5">
        <v>3.222714</v>
      </c>
      <c r="F5">
        <v>6.175397</v>
      </c>
      <c r="G5">
        <v>3.073004</v>
      </c>
    </row>
    <row r="6" spans="1:7" ht="12.75">
      <c r="A6" t="s">
        <v>14</v>
      </c>
      <c r="B6" s="53">
        <v>9.454578</v>
      </c>
      <c r="C6" s="53">
        <v>74.65325</v>
      </c>
      <c r="D6" s="53">
        <v>-90.01985</v>
      </c>
      <c r="E6" s="53">
        <v>8.33177</v>
      </c>
      <c r="F6" s="53">
        <v>2.549527</v>
      </c>
      <c r="G6" s="53">
        <v>0.01819968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-3.527939</v>
      </c>
      <c r="C8" s="53">
        <v>-4.636171</v>
      </c>
      <c r="D8" s="53">
        <v>-1.724499</v>
      </c>
      <c r="E8" s="53">
        <v>0.1016731</v>
      </c>
      <c r="F8" s="53">
        <v>0.01366988</v>
      </c>
      <c r="G8" s="53">
        <v>-2.015685</v>
      </c>
    </row>
    <row r="9" spans="1:7" ht="12.75">
      <c r="A9" t="s">
        <v>17</v>
      </c>
      <c r="B9" s="53">
        <v>-0.04246936</v>
      </c>
      <c r="C9" s="53">
        <v>-0.5428216</v>
      </c>
      <c r="D9" s="53">
        <v>-0.7802179</v>
      </c>
      <c r="E9" s="53">
        <v>-1.050484</v>
      </c>
      <c r="F9" s="53">
        <v>-1.732759</v>
      </c>
      <c r="G9" s="53">
        <v>-0.8082652</v>
      </c>
    </row>
    <row r="10" spans="1:7" ht="12.75">
      <c r="A10" t="s">
        <v>18</v>
      </c>
      <c r="B10" s="53">
        <v>0.4132443</v>
      </c>
      <c r="C10" s="53">
        <v>1.292454</v>
      </c>
      <c r="D10" s="53">
        <v>-0.3713781</v>
      </c>
      <c r="E10" s="53">
        <v>-0.4457811</v>
      </c>
      <c r="F10" s="53">
        <v>0.1507808</v>
      </c>
      <c r="G10" s="53">
        <v>0.1944772</v>
      </c>
    </row>
    <row r="11" spans="1:7" ht="12.75">
      <c r="A11" t="s">
        <v>19</v>
      </c>
      <c r="B11" s="53">
        <v>3.628195</v>
      </c>
      <c r="C11" s="53">
        <v>2.412855</v>
      </c>
      <c r="D11" s="53">
        <v>1.831235</v>
      </c>
      <c r="E11" s="53">
        <v>1.468192</v>
      </c>
      <c r="F11" s="53">
        <v>14.05598</v>
      </c>
      <c r="G11" s="53">
        <v>3.773514</v>
      </c>
    </row>
    <row r="12" spans="1:7" ht="12.75">
      <c r="A12" t="s">
        <v>20</v>
      </c>
      <c r="B12" s="53">
        <v>-0.04229318</v>
      </c>
      <c r="C12" s="53">
        <v>-0.4920148</v>
      </c>
      <c r="D12" s="53">
        <v>-0.7140959</v>
      </c>
      <c r="E12" s="53">
        <v>-0.2576875</v>
      </c>
      <c r="F12" s="53">
        <v>-0.2836959</v>
      </c>
      <c r="G12" s="53">
        <v>-0.3960091</v>
      </c>
    </row>
    <row r="13" spans="1:7" ht="12.75">
      <c r="A13" t="s">
        <v>21</v>
      </c>
      <c r="B13" s="53">
        <v>0.1183643</v>
      </c>
      <c r="C13" s="53">
        <v>-0.2896291</v>
      </c>
      <c r="D13" s="53">
        <v>-0.1365126</v>
      </c>
      <c r="E13" s="53">
        <v>-0.03502578</v>
      </c>
      <c r="F13" s="53">
        <v>-0.2356149</v>
      </c>
      <c r="G13" s="53">
        <v>-0.1251854</v>
      </c>
    </row>
    <row r="14" spans="1:7" ht="12.75">
      <c r="A14" t="s">
        <v>22</v>
      </c>
      <c r="B14" s="53">
        <v>0.01465185</v>
      </c>
      <c r="C14" s="53">
        <v>-0.07041933</v>
      </c>
      <c r="D14" s="53">
        <v>0.08299893</v>
      </c>
      <c r="E14" s="53">
        <v>0.1310249</v>
      </c>
      <c r="F14" s="53">
        <v>-0.0298286</v>
      </c>
      <c r="G14" s="53">
        <v>0.03270542</v>
      </c>
    </row>
    <row r="15" spans="1:7" ht="12.75">
      <c r="A15" t="s">
        <v>23</v>
      </c>
      <c r="B15" s="53">
        <v>-0.4096708</v>
      </c>
      <c r="C15" s="53">
        <v>-0.1609258</v>
      </c>
      <c r="D15" s="53">
        <v>-0.1848728</v>
      </c>
      <c r="E15" s="53">
        <v>-0.1696704</v>
      </c>
      <c r="F15" s="53">
        <v>-0.4322918</v>
      </c>
      <c r="G15" s="53">
        <v>-0.2410475</v>
      </c>
    </row>
    <row r="16" spans="1:7" ht="12.75">
      <c r="A16" t="s">
        <v>24</v>
      </c>
      <c r="B16" s="53">
        <v>0.01560838</v>
      </c>
      <c r="C16" s="53">
        <v>0.003506678</v>
      </c>
      <c r="D16" s="53">
        <v>-0.0595952</v>
      </c>
      <c r="E16" s="53">
        <v>-0.02636559</v>
      </c>
      <c r="F16" s="53">
        <v>0.0098656</v>
      </c>
      <c r="G16" s="53">
        <v>-0.01625131</v>
      </c>
    </row>
    <row r="17" spans="1:7" ht="12.75">
      <c r="A17" t="s">
        <v>25</v>
      </c>
      <c r="B17" s="53">
        <v>-0.03783305</v>
      </c>
      <c r="C17" s="53">
        <v>-0.03605162</v>
      </c>
      <c r="D17" s="53">
        <v>-0.04626151</v>
      </c>
      <c r="E17" s="53">
        <v>-0.01524762</v>
      </c>
      <c r="F17" s="53">
        <v>-0.04557183</v>
      </c>
      <c r="G17" s="53">
        <v>-0.03503628</v>
      </c>
    </row>
    <row r="18" spans="1:7" ht="12.75">
      <c r="A18" t="s">
        <v>26</v>
      </c>
      <c r="B18" s="53">
        <v>0.03481247</v>
      </c>
      <c r="C18" s="53">
        <v>0.02314783</v>
      </c>
      <c r="D18" s="53">
        <v>0.06618699</v>
      </c>
      <c r="E18" s="53">
        <v>0.0504892</v>
      </c>
      <c r="F18" s="53">
        <v>-0.02095141</v>
      </c>
      <c r="G18" s="53">
        <v>0.0358762</v>
      </c>
    </row>
    <row r="19" spans="1:7" ht="12.75">
      <c r="A19" t="s">
        <v>27</v>
      </c>
      <c r="B19" s="53">
        <v>-0.1951956</v>
      </c>
      <c r="C19" s="53">
        <v>-0.1764773</v>
      </c>
      <c r="D19" s="53">
        <v>-0.1654315</v>
      </c>
      <c r="E19" s="53">
        <v>-0.1650018</v>
      </c>
      <c r="F19" s="53">
        <v>-0.1329793</v>
      </c>
      <c r="G19" s="53">
        <v>-0.1679769</v>
      </c>
    </row>
    <row r="20" spans="1:7" ht="12.75">
      <c r="A20" t="s">
        <v>28</v>
      </c>
      <c r="B20" s="53">
        <v>0.003639242</v>
      </c>
      <c r="C20" s="53">
        <v>0.000443818</v>
      </c>
      <c r="D20" s="53">
        <v>0.004505758</v>
      </c>
      <c r="E20" s="53">
        <v>0.006733538</v>
      </c>
      <c r="F20" s="53">
        <v>0.0005348181</v>
      </c>
      <c r="G20" s="53">
        <v>0.003410093</v>
      </c>
    </row>
    <row r="21" spans="1:7" ht="12.75">
      <c r="A21" t="s">
        <v>29</v>
      </c>
      <c r="B21" s="53">
        <v>37.62006</v>
      </c>
      <c r="C21" s="53">
        <v>57.78586</v>
      </c>
      <c r="D21" s="53">
        <v>-27.73812</v>
      </c>
      <c r="E21" s="53">
        <v>37.55137</v>
      </c>
      <c r="F21" s="53">
        <v>-162.8403</v>
      </c>
      <c r="G21" s="53">
        <v>0.02169794</v>
      </c>
    </row>
    <row r="22" spans="1:7" ht="12.75">
      <c r="A22" t="s">
        <v>30</v>
      </c>
      <c r="B22" s="53">
        <v>-110.9433</v>
      </c>
      <c r="C22" s="53">
        <v>-64.4066</v>
      </c>
      <c r="D22" s="53">
        <v>-2.801084</v>
      </c>
      <c r="E22" s="53">
        <v>64.45518</v>
      </c>
      <c r="F22" s="53">
        <v>123.5142</v>
      </c>
      <c r="G22" s="53">
        <v>0</v>
      </c>
    </row>
    <row r="23" spans="1:7" ht="12.75">
      <c r="A23" t="s">
        <v>31</v>
      </c>
      <c r="B23" s="53">
        <v>-5.05369</v>
      </c>
      <c r="C23" s="53">
        <v>-3.616889</v>
      </c>
      <c r="D23" s="53">
        <v>-2.677756</v>
      </c>
      <c r="E23" s="53">
        <v>-2.246818</v>
      </c>
      <c r="F23" s="53">
        <v>6.514835</v>
      </c>
      <c r="G23" s="53">
        <v>-1.920082</v>
      </c>
    </row>
    <row r="24" spans="1:7" ht="12.75">
      <c r="A24" t="s">
        <v>32</v>
      </c>
      <c r="B24" s="53">
        <v>5.456578</v>
      </c>
      <c r="C24" s="53">
        <v>2.750339</v>
      </c>
      <c r="D24" s="53">
        <v>4.591593</v>
      </c>
      <c r="E24" s="53">
        <v>7.224846</v>
      </c>
      <c r="F24" s="53">
        <v>4.832307</v>
      </c>
      <c r="G24" s="53">
        <v>4.939649</v>
      </c>
    </row>
    <row r="25" spans="1:7" ht="12.75">
      <c r="A25" t="s">
        <v>33</v>
      </c>
      <c r="B25" s="53">
        <v>-0.7761169</v>
      </c>
      <c r="C25" s="53">
        <v>-1.323739</v>
      </c>
      <c r="D25" s="53">
        <v>-0.29667</v>
      </c>
      <c r="E25" s="53">
        <v>-0.721691</v>
      </c>
      <c r="F25" s="53">
        <v>-3.165997</v>
      </c>
      <c r="G25" s="53">
        <v>-1.097841</v>
      </c>
    </row>
    <row r="26" spans="1:7" ht="12.75">
      <c r="A26" t="s">
        <v>34</v>
      </c>
      <c r="B26" s="53">
        <v>0.2276364</v>
      </c>
      <c r="C26" s="53">
        <v>0.07560715</v>
      </c>
      <c r="D26" s="53">
        <v>-0.2520166</v>
      </c>
      <c r="E26" s="53">
        <v>-0.3527021</v>
      </c>
      <c r="F26" s="53">
        <v>2.051296</v>
      </c>
      <c r="G26" s="53">
        <v>0.1794457</v>
      </c>
    </row>
    <row r="27" spans="1:7" ht="12.75">
      <c r="A27" t="s">
        <v>35</v>
      </c>
      <c r="B27" s="53">
        <v>-0.5099279</v>
      </c>
      <c r="C27" s="53">
        <v>-0.1077569</v>
      </c>
      <c r="D27" s="53">
        <v>-0.5894917</v>
      </c>
      <c r="E27" s="53">
        <v>-0.2689677</v>
      </c>
      <c r="F27" s="53">
        <v>0.07057978</v>
      </c>
      <c r="G27" s="53">
        <v>-0.2970681</v>
      </c>
    </row>
    <row r="28" spans="1:7" ht="12.75">
      <c r="A28" t="s">
        <v>36</v>
      </c>
      <c r="B28" s="53">
        <v>0.5950758</v>
      </c>
      <c r="C28" s="53">
        <v>0.341126</v>
      </c>
      <c r="D28" s="53">
        <v>0.2420375</v>
      </c>
      <c r="E28" s="53">
        <v>0.4264828</v>
      </c>
      <c r="F28" s="53">
        <v>0.1845826</v>
      </c>
      <c r="G28" s="53">
        <v>0.3538069</v>
      </c>
    </row>
    <row r="29" spans="1:7" ht="12.75">
      <c r="A29" t="s">
        <v>37</v>
      </c>
      <c r="B29" s="53">
        <v>-0.08488199</v>
      </c>
      <c r="C29" s="53">
        <v>-0.08691557</v>
      </c>
      <c r="D29" s="53">
        <v>-0.06794995</v>
      </c>
      <c r="E29" s="53">
        <v>-0.08356883</v>
      </c>
      <c r="F29" s="53">
        <v>-0.08841815</v>
      </c>
      <c r="G29" s="53">
        <v>-0.08144892</v>
      </c>
    </row>
    <row r="30" spans="1:7" ht="12.75">
      <c r="A30" t="s">
        <v>38</v>
      </c>
      <c r="B30" s="53">
        <v>0.01342686</v>
      </c>
      <c r="C30" s="53">
        <v>0.002684814</v>
      </c>
      <c r="D30" s="53">
        <v>-0.1144957</v>
      </c>
      <c r="E30" s="53">
        <v>-0.0651743</v>
      </c>
      <c r="F30" s="53">
        <v>0.04424782</v>
      </c>
      <c r="G30" s="53">
        <v>-0.03476461</v>
      </c>
    </row>
    <row r="31" spans="1:7" ht="12.75">
      <c r="A31" t="s">
        <v>39</v>
      </c>
      <c r="B31" s="53">
        <v>0.003379243</v>
      </c>
      <c r="C31" s="53">
        <v>0.007559928</v>
      </c>
      <c r="D31" s="53">
        <v>-0.03830749</v>
      </c>
      <c r="E31" s="53">
        <v>-0.02433407</v>
      </c>
      <c r="F31" s="53">
        <v>-0.007889972</v>
      </c>
      <c r="G31" s="53">
        <v>-0.01381296</v>
      </c>
    </row>
    <row r="32" spans="1:7" ht="12.75">
      <c r="A32" t="s">
        <v>40</v>
      </c>
      <c r="B32" s="53">
        <v>0.0654172</v>
      </c>
      <c r="C32" s="53">
        <v>0.05528688</v>
      </c>
      <c r="D32" s="53">
        <v>0.01694013</v>
      </c>
      <c r="E32" s="53">
        <v>0.001467562</v>
      </c>
      <c r="F32" s="53">
        <v>0.01638904</v>
      </c>
      <c r="G32" s="53">
        <v>0.02939868</v>
      </c>
    </row>
    <row r="33" spans="1:7" ht="12.75">
      <c r="A33" t="s">
        <v>41</v>
      </c>
      <c r="B33" s="53">
        <v>0.09728745</v>
      </c>
      <c r="C33" s="53">
        <v>0.09560654</v>
      </c>
      <c r="D33" s="53">
        <v>0.08542957</v>
      </c>
      <c r="E33" s="53">
        <v>0.07529732</v>
      </c>
      <c r="F33" s="53">
        <v>0.1075859</v>
      </c>
      <c r="G33" s="53">
        <v>0.09012098</v>
      </c>
    </row>
    <row r="34" spans="1:7" ht="12.75">
      <c r="A34" t="s">
        <v>42</v>
      </c>
      <c r="B34" s="53">
        <v>-0.004513197</v>
      </c>
      <c r="C34" s="53">
        <v>-0.001521692</v>
      </c>
      <c r="D34" s="53">
        <v>-0.02382197</v>
      </c>
      <c r="E34" s="53">
        <v>-0.02195107</v>
      </c>
      <c r="F34" s="53">
        <v>-0.05718043</v>
      </c>
      <c r="G34" s="53">
        <v>-0.01968651</v>
      </c>
    </row>
    <row r="35" spans="1:7" ht="12.75">
      <c r="A35" t="s">
        <v>43</v>
      </c>
      <c r="B35" s="53">
        <v>-0.001047473</v>
      </c>
      <c r="C35" s="53">
        <v>-0.006955154</v>
      </c>
      <c r="D35" s="53">
        <v>0.004208508</v>
      </c>
      <c r="E35" s="53">
        <v>-0.004564012</v>
      </c>
      <c r="F35" s="53">
        <v>0.001056872</v>
      </c>
      <c r="G35" s="53">
        <v>-0.00176876</v>
      </c>
    </row>
    <row r="36" spans="1:6" ht="12.75">
      <c r="A36" t="s">
        <v>44</v>
      </c>
      <c r="B36" s="53">
        <v>19.73267</v>
      </c>
      <c r="C36" s="53">
        <v>19.73877</v>
      </c>
      <c r="D36" s="53">
        <v>19.75098</v>
      </c>
      <c r="E36" s="53">
        <v>19.76013</v>
      </c>
      <c r="F36" s="53">
        <v>19.77234</v>
      </c>
    </row>
    <row r="37" spans="1:6" ht="12.75">
      <c r="A37" t="s">
        <v>45</v>
      </c>
      <c r="B37" s="53">
        <v>0.3514608</v>
      </c>
      <c r="C37" s="53">
        <v>0.3219605</v>
      </c>
      <c r="D37" s="53">
        <v>0.3112793</v>
      </c>
      <c r="E37" s="53">
        <v>0.3036499</v>
      </c>
      <c r="F37" s="53">
        <v>0.3036499</v>
      </c>
    </row>
    <row r="38" spans="1:7" ht="12.75">
      <c r="A38" t="s">
        <v>55</v>
      </c>
      <c r="B38" s="53">
        <v>-1.536136E-05</v>
      </c>
      <c r="C38" s="53">
        <v>-0.0001262726</v>
      </c>
      <c r="D38" s="53">
        <v>0.0001530205</v>
      </c>
      <c r="E38" s="53">
        <v>-1.457487E-05</v>
      </c>
      <c r="F38" s="53">
        <v>0</v>
      </c>
      <c r="G38" s="53">
        <v>0.0003979268</v>
      </c>
    </row>
    <row r="39" spans="1:7" ht="12.75">
      <c r="A39" t="s">
        <v>56</v>
      </c>
      <c r="B39" s="53">
        <v>-6.412453E-05</v>
      </c>
      <c r="C39" s="53">
        <v>-9.904924E-05</v>
      </c>
      <c r="D39" s="53">
        <v>4.719767E-05</v>
      </c>
      <c r="E39" s="53">
        <v>-6.374339E-05</v>
      </c>
      <c r="F39" s="53">
        <v>0.0002768398</v>
      </c>
      <c r="G39" s="53">
        <v>0.001156855</v>
      </c>
    </row>
    <row r="40" spans="2:7" ht="12.75">
      <c r="B40" t="s">
        <v>46</v>
      </c>
      <c r="C40">
        <v>-0.003746</v>
      </c>
      <c r="D40" t="s">
        <v>47</v>
      </c>
      <c r="E40">
        <v>3.11772</v>
      </c>
      <c r="F40" t="s">
        <v>48</v>
      </c>
      <c r="G40">
        <v>54.942815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-1.5361363947008904E-05</v>
      </c>
      <c r="C50">
        <f>-0.017/(C7*C7+C22*C22)*(C21*C22+C6*C7)</f>
        <v>-0.00012627258251693386</v>
      </c>
      <c r="D50">
        <f>-0.017/(D7*D7+D22*D22)*(D21*D22+D6*D7)</f>
        <v>0.0001530205245371994</v>
      </c>
      <c r="E50">
        <f>-0.017/(E7*E7+E22*E22)*(E21*E22+E6*E7)</f>
        <v>-1.4574868144583466E-05</v>
      </c>
      <c r="F50">
        <f>-0.017/(F7*F7+F22*F22)*(F21*F22+F6*F7)</f>
        <v>-9.148311405945266E-07</v>
      </c>
      <c r="G50">
        <f>(B50*B$4+C50*C$4+D50*D$4+E50*E$4+F50*F$4)/SUM(B$4:F$4)</f>
        <v>5.856524095262461E-07</v>
      </c>
    </row>
    <row r="51" spans="1:7" ht="12.75">
      <c r="A51" t="s">
        <v>59</v>
      </c>
      <c r="B51">
        <f>-0.017/(B7*B7+B22*B22)*(B21*B7-B6*B22)</f>
        <v>-6.412452604087823E-05</v>
      </c>
      <c r="C51">
        <f>-0.017/(C7*C7+C22*C22)*(C21*C7-C6*C22)</f>
        <v>-9.904924077131354E-05</v>
      </c>
      <c r="D51">
        <f>-0.017/(D7*D7+D22*D22)*(D21*D7-D6*D22)</f>
        <v>4.7197666334295286E-05</v>
      </c>
      <c r="E51">
        <f>-0.017/(E7*E7+E22*E22)*(E21*E7-E6*E22)</f>
        <v>-6.374338642502647E-05</v>
      </c>
      <c r="F51">
        <f>-0.017/(F7*F7+F22*F22)*(F21*F7-F6*F22)</f>
        <v>0.00027683980946364663</v>
      </c>
      <c r="G51">
        <f>(B51*B$4+C51*C$4+D51*D$4+E51*E$4+F51*F$4)/SUM(B$4:F$4)</f>
        <v>-2.0786046833464717E-07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9999.968250409289</v>
      </c>
      <c r="C62">
        <f>C7+(2/0.017)*(C8*C50-C23*C51)</f>
        <v>10000.026726020677</v>
      </c>
      <c r="D62">
        <f>D7+(2/0.017)*(D8*D50-D23*D51)</f>
        <v>9999.983823540313</v>
      </c>
      <c r="E62">
        <f>E7+(2/0.017)*(E8*E50-E23*E51)</f>
        <v>9999.98297627529</v>
      </c>
      <c r="F62">
        <f>F7+(2/0.017)*(F8*F50-F23*F51)</f>
        <v>9999.787814331092</v>
      </c>
    </row>
    <row r="63" spans="1:6" ht="12.75">
      <c r="A63" t="s">
        <v>67</v>
      </c>
      <c r="B63">
        <f>B8+(3/0.017)*(B9*B50-B24*B51)</f>
        <v>-3.4660767296440045</v>
      </c>
      <c r="C63">
        <f>C8+(3/0.017)*(C9*C50-C24*C51)</f>
        <v>-4.576001151454404</v>
      </c>
      <c r="D63">
        <f>D8+(3/0.017)*(D9*D50-D24*D51)</f>
        <v>-1.7838110870590937</v>
      </c>
      <c r="E63">
        <f>E8+(3/0.017)*(E9*E50-E24*E51)</f>
        <v>0.1856460675695238</v>
      </c>
      <c r="F63">
        <f>F8+(3/0.017)*(F9*F50-F24*F51)</f>
        <v>-0.22212831422191184</v>
      </c>
    </row>
    <row r="64" spans="1:6" ht="12.75">
      <c r="A64" t="s">
        <v>68</v>
      </c>
      <c r="B64">
        <f>B9+(4/0.017)*(B10*B50-B25*B51)</f>
        <v>-0.05567315398968061</v>
      </c>
      <c r="C64">
        <f>C9+(4/0.017)*(C10*C50-C25*C51)</f>
        <v>-0.6120726228926398</v>
      </c>
      <c r="D64">
        <f>D9+(4/0.017)*(D10*D50-D25*D51)</f>
        <v>-0.7902946858805254</v>
      </c>
      <c r="E64">
        <f>E9+(4/0.017)*(E10*E50-E25*E51)</f>
        <v>-1.0597794888326155</v>
      </c>
      <c r="F64">
        <f>F9+(4/0.017)*(F10*F50-F25*F51)</f>
        <v>-1.5265622782891215</v>
      </c>
    </row>
    <row r="65" spans="1:6" ht="12.75">
      <c r="A65" t="s">
        <v>69</v>
      </c>
      <c r="B65">
        <f>B10+(5/0.017)*(B11*B50-B26*B51)</f>
        <v>0.40114519776292173</v>
      </c>
      <c r="C65">
        <f>C10+(5/0.017)*(C11*C50-C26*C51)</f>
        <v>1.205045587857496</v>
      </c>
      <c r="D65">
        <f>D10+(5/0.017)*(D11*D50-D26*D51)</f>
        <v>-0.28546306010341704</v>
      </c>
      <c r="E65">
        <f>E10+(5/0.017)*(E11*E50-E26*E51)</f>
        <v>-0.45868731501886784</v>
      </c>
      <c r="F65">
        <f>F10+(5/0.017)*(F11*F50-F26*F51)</f>
        <v>-0.0200248594144454</v>
      </c>
    </row>
    <row r="66" spans="1:6" ht="12.75">
      <c r="A66" t="s">
        <v>70</v>
      </c>
      <c r="B66">
        <f>B11+(6/0.017)*(B12*B50-B27*B51)</f>
        <v>3.616883516245154</v>
      </c>
      <c r="C66">
        <f>C11+(6/0.017)*(C12*C50-C27*C51)</f>
        <v>2.4310154965763586</v>
      </c>
      <c r="D66">
        <f>D11+(6/0.017)*(D12*D50-D27*D51)</f>
        <v>1.8024884011913787</v>
      </c>
      <c r="E66">
        <f>E11+(6/0.017)*(E12*E50-E27*E51)</f>
        <v>1.4634664173993142</v>
      </c>
      <c r="F66">
        <f>F11+(6/0.017)*(F12*F50-F27*F51)</f>
        <v>14.049175379175267</v>
      </c>
    </row>
    <row r="67" spans="1:6" ht="12.75">
      <c r="A67" t="s">
        <v>71</v>
      </c>
      <c r="B67">
        <f>B12+(7/0.017)*(B13*B50-B28*B51)</f>
        <v>-0.02732935554121503</v>
      </c>
      <c r="C67">
        <f>C12+(7/0.017)*(C13*C50-C28*C51)</f>
        <v>-0.46304283528500745</v>
      </c>
      <c r="D67">
        <f>D12+(7/0.017)*(D13*D50-D28*D51)</f>
        <v>-0.727401184927251</v>
      </c>
      <c r="E67">
        <f>E12+(7/0.017)*(E13*E50-E28*E51)</f>
        <v>-0.24628328362680477</v>
      </c>
      <c r="F67">
        <f>F12+(7/0.017)*(F13*F50-F28*F51)</f>
        <v>-0.30464824398624557</v>
      </c>
    </row>
    <row r="68" spans="1:6" ht="12.75">
      <c r="A68" t="s">
        <v>72</v>
      </c>
      <c r="B68">
        <f>B13+(8/0.017)*(B14*B50-B29*B51)</f>
        <v>0.1156969636336454</v>
      </c>
      <c r="C68">
        <f>C13+(8/0.017)*(C14*C50-C29*C51)</f>
        <v>-0.28949587202893823</v>
      </c>
      <c r="D68">
        <f>D13+(8/0.017)*(D14*D50-D29*D51)</f>
        <v>-0.1290266617072196</v>
      </c>
      <c r="E68">
        <f>E13+(8/0.017)*(E14*E50-E29*E51)</f>
        <v>-0.038431253348204505</v>
      </c>
      <c r="F68">
        <f>F13+(8/0.017)*(F14*F50-F29*F51)</f>
        <v>-0.22408315791468778</v>
      </c>
    </row>
    <row r="69" spans="1:6" ht="12.75">
      <c r="A69" t="s">
        <v>73</v>
      </c>
      <c r="B69">
        <f>B14+(9/0.017)*(B15*B50-B30*B51)</f>
        <v>0.018439311154047983</v>
      </c>
      <c r="C69">
        <f>C14+(9/0.017)*(C15*C50-C30*C51)</f>
        <v>-0.05952062374522106</v>
      </c>
      <c r="D69">
        <f>D14+(9/0.017)*(D15*D50-D30*D51)</f>
        <v>0.07088312842057984</v>
      </c>
      <c r="E69">
        <f>E14+(9/0.017)*(E15*E50-E30*E51)</f>
        <v>0.130134690474319</v>
      </c>
      <c r="F69">
        <f>F14+(9/0.017)*(F15*F50-F30*F51)</f>
        <v>-0.03610429155986251</v>
      </c>
    </row>
    <row r="70" spans="1:6" ht="12.75">
      <c r="A70" t="s">
        <v>74</v>
      </c>
      <c r="B70">
        <f>B15+(10/0.017)*(B16*B50-B31*B51)</f>
        <v>-0.40968437273532426</v>
      </c>
      <c r="C70">
        <f>C15+(10/0.017)*(C16*C50-C31*C51)</f>
        <v>-0.16074579538731149</v>
      </c>
      <c r="D70">
        <f>D15+(10/0.017)*(D16*D50-D31*D51)</f>
        <v>-0.18917354390163232</v>
      </c>
      <c r="E70">
        <f>E15+(10/0.017)*(E16*E50-E31*E51)</f>
        <v>-0.17035678884088207</v>
      </c>
      <c r="F70">
        <f>F15+(10/0.017)*(F16*F50-F31*F51)</f>
        <v>-0.43101225118408654</v>
      </c>
    </row>
    <row r="71" spans="1:6" ht="12.75">
      <c r="A71" t="s">
        <v>75</v>
      </c>
      <c r="B71">
        <f>B16+(11/0.017)*(B17*B50-B32*B51)</f>
        <v>0.018698742126303763</v>
      </c>
      <c r="C71">
        <f>C16+(11/0.017)*(C17*C50-C32*C51)</f>
        <v>0.009995678067604263</v>
      </c>
      <c r="D71">
        <f>D16+(11/0.017)*(D17*D50-D32*D51)</f>
        <v>-0.06469304978966514</v>
      </c>
      <c r="E71">
        <f>E16+(11/0.017)*(E17*E50-E32*E51)</f>
        <v>-0.026161262138261095</v>
      </c>
      <c r="F71">
        <f>F16+(11/0.017)*(F17*F50-F32*F51)</f>
        <v>0.006956780588328456</v>
      </c>
    </row>
    <row r="72" spans="1:6" ht="12.75">
      <c r="A72" t="s">
        <v>76</v>
      </c>
      <c r="B72">
        <f>B17+(12/0.017)*(B18*B50-B33*B51)</f>
        <v>-0.03380687734159202</v>
      </c>
      <c r="C72">
        <f>C17+(12/0.017)*(C18*C50-C33*C51)</f>
        <v>-0.03143033605222875</v>
      </c>
      <c r="D72">
        <f>D17+(12/0.017)*(D18*D50-D33*D51)</f>
        <v>-0.04195852770301455</v>
      </c>
      <c r="E72">
        <f>E17+(12/0.017)*(E18*E50-E33*E51)</f>
        <v>-0.012379032188609385</v>
      </c>
      <c r="F72">
        <f>F17+(12/0.017)*(F18*F50-F33*F51)</f>
        <v>-0.06658234274447124</v>
      </c>
    </row>
    <row r="73" spans="1:6" ht="12.75">
      <c r="A73" t="s">
        <v>77</v>
      </c>
      <c r="B73">
        <f>B18+(13/0.017)*(B19*B50-B34*B51)</f>
        <v>0.03688410720239462</v>
      </c>
      <c r="C73">
        <f>C18+(13/0.017)*(C19*C50-C34*C51)</f>
        <v>0.040073464462427225</v>
      </c>
      <c r="D73">
        <f>D18+(13/0.017)*(D19*D50-D34*D51)</f>
        <v>0.04768869848968403</v>
      </c>
      <c r="E73">
        <f>E18+(13/0.017)*(E19*E50-E34*E51)</f>
        <v>0.05125822183736233</v>
      </c>
      <c r="F73">
        <f>F18+(13/0.017)*(F19*F50-F34*F51)</f>
        <v>-0.008753224802219415</v>
      </c>
    </row>
    <row r="74" spans="1:6" ht="12.75">
      <c r="A74" t="s">
        <v>78</v>
      </c>
      <c r="B74">
        <f>B19+(14/0.017)*(B20*B50-B35*B51)</f>
        <v>-0.19529695376630965</v>
      </c>
      <c r="C74">
        <f>C19+(14/0.017)*(C20*C50-C35*C51)</f>
        <v>-0.17709078392673241</v>
      </c>
      <c r="D74">
        <f>D19+(14/0.017)*(D20*D50-D35*D51)</f>
        <v>-0.1650272774266189</v>
      </c>
      <c r="E74">
        <f>E19+(14/0.017)*(E20*E50-E35*E51)</f>
        <v>-0.16532220730157965</v>
      </c>
      <c r="F74">
        <f>F19+(14/0.017)*(F20*F50-F35*F51)</f>
        <v>-0.13322065465641403</v>
      </c>
    </row>
    <row r="75" spans="1:6" ht="12.75">
      <c r="A75" t="s">
        <v>79</v>
      </c>
      <c r="B75" s="53">
        <f>B20</f>
        <v>0.003639242</v>
      </c>
      <c r="C75" s="53">
        <f>C20</f>
        <v>0.000443818</v>
      </c>
      <c r="D75" s="53">
        <f>D20</f>
        <v>0.004505758</v>
      </c>
      <c r="E75" s="53">
        <f>E20</f>
        <v>0.006733538</v>
      </c>
      <c r="F75" s="53">
        <f>F20</f>
        <v>0.0005348181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-110.90755188380687</v>
      </c>
      <c r="C82">
        <f>C22+(2/0.017)*(C8*C51+C23*C50)</f>
        <v>-64.2988443373714</v>
      </c>
      <c r="D82">
        <f>D22+(2/0.017)*(D8*D51+D23*D50)</f>
        <v>-2.8588656418939364</v>
      </c>
      <c r="E82">
        <f>E22+(2/0.017)*(E8*E51+E23*E50)</f>
        <v>64.45827012804618</v>
      </c>
      <c r="F82">
        <f>F22+(2/0.017)*(F8*F51+F23*F50)</f>
        <v>123.5139440462401</v>
      </c>
    </row>
    <row r="83" spans="1:6" ht="12.75">
      <c r="A83" t="s">
        <v>82</v>
      </c>
      <c r="B83">
        <f>B23+(3/0.017)*(B9*B51+B24*B50)</f>
        <v>-5.068001262290938</v>
      </c>
      <c r="C83">
        <f>C23+(3/0.017)*(C9*C51+C24*C50)</f>
        <v>-3.6686877660540187</v>
      </c>
      <c r="D83">
        <f>D23+(3/0.017)*(D9*D51+D24*D50)</f>
        <v>-2.5602647931983964</v>
      </c>
      <c r="E83">
        <f>E23+(3/0.017)*(E9*E51+E24*E50)</f>
        <v>-2.253583841812285</v>
      </c>
      <c r="F83">
        <f>F23+(3/0.017)*(F9*F51+F24*F50)</f>
        <v>6.42940251476513</v>
      </c>
    </row>
    <row r="84" spans="1:6" ht="12.75">
      <c r="A84" t="s">
        <v>83</v>
      </c>
      <c r="B84">
        <f>B24+(4/0.017)*(B10*B51+B25*B50)</f>
        <v>5.453148145715231</v>
      </c>
      <c r="C84">
        <f>C24+(4/0.017)*(C10*C51+C25*C50)</f>
        <v>2.75954731874742</v>
      </c>
      <c r="D84">
        <f>D24+(4/0.017)*(D10*D51+D25*D50)</f>
        <v>4.57678716972656</v>
      </c>
      <c r="E84">
        <f>E24+(4/0.017)*(E10*E51+E25*E50)</f>
        <v>7.23400697601986</v>
      </c>
      <c r="F84">
        <f>F24+(4/0.017)*(F10*F51+F25*F50)</f>
        <v>4.842810171903389</v>
      </c>
    </row>
    <row r="85" spans="1:6" ht="12.75">
      <c r="A85" t="s">
        <v>84</v>
      </c>
      <c r="B85">
        <f>B25+(5/0.017)*(B11*B51+B26*B50)</f>
        <v>-0.8455736912784915</v>
      </c>
      <c r="C85">
        <f>C25+(5/0.017)*(C11*C51+C26*C50)</f>
        <v>-1.3968385782142685</v>
      </c>
      <c r="D85">
        <f>D25+(5/0.017)*(D11*D51+D26*D50)</f>
        <v>-0.2825916746512936</v>
      </c>
      <c r="E85">
        <f>E25+(5/0.017)*(E11*E51+E26*E50)</f>
        <v>-0.7477048068824454</v>
      </c>
      <c r="F85">
        <f>F25+(5/0.017)*(F11*F51+F26*F50)</f>
        <v>-2.0220622248336912</v>
      </c>
    </row>
    <row r="86" spans="1:6" ht="12.75">
      <c r="A86" t="s">
        <v>85</v>
      </c>
      <c r="B86">
        <f>B26+(6/0.017)*(B12*B51+B27*B50)</f>
        <v>0.2313582417109043</v>
      </c>
      <c r="C86">
        <f>C26+(6/0.017)*(C12*C51+C27*C50)</f>
        <v>0.09760965627127129</v>
      </c>
      <c r="D86">
        <f>D26+(6/0.017)*(D12*D51+D27*D50)</f>
        <v>-0.2957488314693695</v>
      </c>
      <c r="E86">
        <f>E26+(6/0.017)*(E12*E51+E27*E50)</f>
        <v>-0.3455211437698644</v>
      </c>
      <c r="F86">
        <f>F26+(6/0.017)*(F12*F51+F27*F50)</f>
        <v>2.0235538044180266</v>
      </c>
    </row>
    <row r="87" spans="1:6" ht="12.75">
      <c r="A87" t="s">
        <v>86</v>
      </c>
      <c r="B87">
        <f>B27+(7/0.017)*(B13*B51+B28*B50)</f>
        <v>-0.5168172302378015</v>
      </c>
      <c r="C87">
        <f>C27+(7/0.017)*(C13*C51+C28*C50)</f>
        <v>-0.11368108998022054</v>
      </c>
      <c r="D87">
        <f>D27+(7/0.017)*(D13*D51+D28*D50)</f>
        <v>-0.5768943233272283</v>
      </c>
      <c r="E87">
        <f>E27+(7/0.017)*(E13*E51+E28*E50)</f>
        <v>-0.2706078694838755</v>
      </c>
      <c r="F87">
        <f>F27+(7/0.017)*(F13*F51+F28*F50)</f>
        <v>0.04365183167452845</v>
      </c>
    </row>
    <row r="88" spans="1:6" ht="12.75">
      <c r="A88" t="s">
        <v>87</v>
      </c>
      <c r="B88">
        <f>B28+(8/0.017)*(B14*B51+B29*B50)</f>
        <v>0.5952472636254421</v>
      </c>
      <c r="C88">
        <f>C28+(8/0.017)*(C14*C51+C29*C50)</f>
        <v>0.34957307513268515</v>
      </c>
      <c r="D88">
        <f>D28+(8/0.017)*(D14*D51+D29*D50)</f>
        <v>0.23898790885316096</v>
      </c>
      <c r="E88">
        <f>E28+(8/0.017)*(E14*E51+E29*E50)</f>
        <v>0.4231256394570572</v>
      </c>
      <c r="F88">
        <f>F28+(8/0.017)*(F14*F51+F29*F50)</f>
        <v>0.1807346676406807</v>
      </c>
    </row>
    <row r="89" spans="1:6" ht="12.75">
      <c r="A89" t="s">
        <v>88</v>
      </c>
      <c r="B89">
        <f>B29+(9/0.017)*(B15*B51+B30*B50)</f>
        <v>-0.07108356535312019</v>
      </c>
      <c r="C89">
        <f>C29+(9/0.017)*(C15*C51+C30*C50)</f>
        <v>-0.07865645004597484</v>
      </c>
      <c r="D89">
        <f>D29+(9/0.017)*(D15*D51+D30*D50)</f>
        <v>-0.08184476242349803</v>
      </c>
      <c r="E89">
        <f>E29+(9/0.017)*(E15*E51+E30*E50)</f>
        <v>-0.07734015621711535</v>
      </c>
      <c r="F89">
        <f>F29+(9/0.017)*(F15*F51+F30*F50)</f>
        <v>-0.15179723996794273</v>
      </c>
    </row>
    <row r="90" spans="1:6" ht="12.75">
      <c r="A90" t="s">
        <v>89</v>
      </c>
      <c r="B90">
        <f>B30+(10/0.017)*(B16*B51+B31*B50)</f>
        <v>0.012807571910968056</v>
      </c>
      <c r="C90">
        <f>C30+(10/0.017)*(C16*C51+C31*C50)</f>
        <v>0.0019189637495696786</v>
      </c>
      <c r="D90">
        <f>D30+(10/0.017)*(D16*D51+D31*D50)</f>
        <v>-0.1195983979871936</v>
      </c>
      <c r="E90">
        <f>E30+(10/0.017)*(E16*E51+E31*E50)</f>
        <v>-0.0639770659686089</v>
      </c>
      <c r="F90">
        <f>F30+(10/0.017)*(F16*F51+F31*F50)</f>
        <v>0.04585864871548739</v>
      </c>
    </row>
    <row r="91" spans="1:6" ht="12.75">
      <c r="A91" t="s">
        <v>90</v>
      </c>
      <c r="B91">
        <f>B31+(11/0.017)*(B17*B51+B32*B50)</f>
        <v>0.004298797047394256</v>
      </c>
      <c r="C91">
        <f>C31+(11/0.017)*(C17*C51+C32*C50)</f>
        <v>0.0053532428940819355</v>
      </c>
      <c r="D91">
        <f>D31+(11/0.017)*(D17*D51+D32*D50)</f>
        <v>-0.03804300324014679</v>
      </c>
      <c r="E91">
        <f>E31+(11/0.017)*(E17*E51+E32*E50)</f>
        <v>-0.023719011204596612</v>
      </c>
      <c r="F91">
        <f>F31+(11/0.017)*(F17*F51+F32*F50)</f>
        <v>-0.01606303019534868</v>
      </c>
    </row>
    <row r="92" spans="1:6" ht="12.75">
      <c r="A92" t="s">
        <v>91</v>
      </c>
      <c r="B92">
        <f>B32+(12/0.017)*(B18*B51+B33*B50)</f>
        <v>0.06278651689459619</v>
      </c>
      <c r="C92">
        <f>C32+(12/0.017)*(C18*C51+C33*C50)</f>
        <v>0.045146696683544485</v>
      </c>
      <c r="D92">
        <f>D32+(12/0.017)*(D18*D51+D33*D50)</f>
        <v>0.028372846999114402</v>
      </c>
      <c r="E92">
        <f>E32+(12/0.017)*(E18*E51+E33*E50)</f>
        <v>-0.0015788858328453794</v>
      </c>
      <c r="F92">
        <f>F32+(12/0.017)*(F18*F51+F33*F50)</f>
        <v>0.012225317211291557</v>
      </c>
    </row>
    <row r="93" spans="1:6" ht="12.75">
      <c r="A93" t="s">
        <v>92</v>
      </c>
      <c r="B93">
        <f>B33+(13/0.017)*(B19*B51+B34*B50)</f>
        <v>0.10691215615060606</v>
      </c>
      <c r="C93">
        <f>C33+(13/0.017)*(C19*C51+C34*C50)</f>
        <v>0.10912049160241688</v>
      </c>
      <c r="D93">
        <f>D33+(13/0.017)*(D19*D51+D34*D50)</f>
        <v>0.07667121681881246</v>
      </c>
      <c r="E93">
        <f>E33+(13/0.017)*(E19*E51+E34*E50)</f>
        <v>0.08358497863755276</v>
      </c>
      <c r="F93">
        <f>F33+(13/0.017)*(F19*F51+F34*F50)</f>
        <v>0.07947404721906101</v>
      </c>
    </row>
    <row r="94" spans="1:6" ht="12.75">
      <c r="A94" t="s">
        <v>93</v>
      </c>
      <c r="B94">
        <f>B34+(14/0.017)*(B20*B51+B35*B50)</f>
        <v>-0.004692128574228558</v>
      </c>
      <c r="C94">
        <f>C34+(14/0.017)*(C20*C51+C35*C50)</f>
        <v>-0.0008346334176357203</v>
      </c>
      <c r="D94">
        <f>D34+(14/0.017)*(D20*D51+D35*D50)</f>
        <v>-0.023116494052891463</v>
      </c>
      <c r="E94">
        <f>E34+(14/0.017)*(E20*E51+E35*E50)</f>
        <v>-0.022249762998990483</v>
      </c>
      <c r="F94">
        <f>F34+(14/0.017)*(F20*F51+F35*F50)</f>
        <v>-0.05705929534465983</v>
      </c>
    </row>
    <row r="95" spans="1:6" ht="12.75">
      <c r="A95" t="s">
        <v>94</v>
      </c>
      <c r="B95" s="53">
        <f>B35</f>
        <v>-0.001047473</v>
      </c>
      <c r="C95" s="53">
        <f>C35</f>
        <v>-0.006955154</v>
      </c>
      <c r="D95" s="53">
        <f>D35</f>
        <v>0.004208508</v>
      </c>
      <c r="E95" s="53">
        <f>E35</f>
        <v>-0.004564012</v>
      </c>
      <c r="F95" s="53">
        <f>F35</f>
        <v>0.001056872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-3.4660877343306984</v>
      </c>
      <c r="C103">
        <f>C63*10000/C62</f>
        <v>-4.5759889216569505</v>
      </c>
      <c r="D103">
        <f>D63*10000/D62</f>
        <v>-1.7838139726385756</v>
      </c>
      <c r="E103">
        <f>E63*10000/E62</f>
        <v>0.18564638360881655</v>
      </c>
      <c r="F103">
        <f>F63*10000/F62</f>
        <v>-0.22213302756641592</v>
      </c>
      <c r="G103">
        <f>AVERAGE(C103:E103)</f>
        <v>-2.058052170228903</v>
      </c>
      <c r="H103">
        <f>STDEV(C103:E103)</f>
        <v>2.3926340373846453</v>
      </c>
      <c r="I103">
        <f>(B103*B4+C103*C4+D103*D4+E103*E4+F103*F4)/SUM(B4:F4)</f>
        <v>-2.0177289827654494</v>
      </c>
      <c r="K103">
        <f>(LN(H103)+LN(H123))/2-LN(K114*K115^3)</f>
        <v>-3.589917716757834</v>
      </c>
    </row>
    <row r="104" spans="1:11" ht="12.75">
      <c r="A104" t="s">
        <v>68</v>
      </c>
      <c r="B104">
        <f>B64*10000/B62</f>
        <v>-0.055673330750227096</v>
      </c>
      <c r="C104">
        <f>C64*10000/C62</f>
        <v>-0.6120709870704542</v>
      </c>
      <c r="D104">
        <f>D64*10000/D62</f>
        <v>-0.7902959642996061</v>
      </c>
      <c r="E104">
        <f>E64*10000/E62</f>
        <v>-1.059781292975114</v>
      </c>
      <c r="F104">
        <f>F64*10000/F62</f>
        <v>-1.5265946704402513</v>
      </c>
      <c r="G104">
        <f>AVERAGE(C104:E104)</f>
        <v>-0.8207160814483915</v>
      </c>
      <c r="H104">
        <f>STDEV(C104:E104)</f>
        <v>0.2254000158580747</v>
      </c>
      <c r="I104">
        <f>(B104*B4+C104*C4+D104*D4+E104*E4+F104*F4)/SUM(B4:F4)</f>
        <v>-0.8037420105252663</v>
      </c>
      <c r="K104">
        <f>(LN(H104)+LN(H124))/2-LN(K114*K115^4)</f>
        <v>-3.6266359788489106</v>
      </c>
    </row>
    <row r="105" spans="1:11" ht="12.75">
      <c r="A105" t="s">
        <v>69</v>
      </c>
      <c r="B105">
        <f>B65*10000/B62</f>
        <v>0.4011464713865499</v>
      </c>
      <c r="C105">
        <f>C65*10000/C62</f>
        <v>1.2050423672587736</v>
      </c>
      <c r="D105">
        <f>D65*10000/D62</f>
        <v>-0.2854635218823324</v>
      </c>
      <c r="E105">
        <f>E65*10000/E62</f>
        <v>-0.45868809587685505</v>
      </c>
      <c r="F105">
        <f>F65*10000/F62</f>
        <v>-0.0200252843222803</v>
      </c>
      <c r="G105">
        <f>AVERAGE(C105:E105)</f>
        <v>0.15363024983319534</v>
      </c>
      <c r="H105">
        <f>STDEV(C105:E105)</f>
        <v>0.9146596464045517</v>
      </c>
      <c r="I105">
        <f>(B105*B4+C105*C4+D105*D4+E105*E4+F105*F4)/SUM(B4:F4)</f>
        <v>0.16638616882739485</v>
      </c>
      <c r="K105">
        <f>(LN(H105)+LN(H125))/2-LN(K114*K115^5)</f>
        <v>-3.030749978374865</v>
      </c>
    </row>
    <row r="106" spans="1:11" ht="12.75">
      <c r="A106" t="s">
        <v>70</v>
      </c>
      <c r="B106">
        <f>B66*10000/B62</f>
        <v>3.6168949997387427</v>
      </c>
      <c r="C106">
        <f>C66*10000/C62</f>
        <v>2.4310089994566804</v>
      </c>
      <c r="D106">
        <f>D66*10000/D62</f>
        <v>1.8024913169841912</v>
      </c>
      <c r="E106">
        <f>E66*10000/E62</f>
        <v>1.4634689087684964</v>
      </c>
      <c r="F106">
        <f>F66*10000/F62</f>
        <v>14.049473488868273</v>
      </c>
      <c r="G106">
        <f>AVERAGE(C106:E106)</f>
        <v>1.8989897417364558</v>
      </c>
      <c r="H106">
        <f>STDEV(C106:E106)</f>
        <v>0.49093524650097775</v>
      </c>
      <c r="I106">
        <f>(B106*B4+C106*C4+D106*D4+E106*E4+F106*F4)/SUM(B4:F4)</f>
        <v>3.767793770303743</v>
      </c>
      <c r="K106">
        <f>(LN(H106)+LN(H126))/2-LN(K114*K115^6)</f>
        <v>-3.1681892503042572</v>
      </c>
    </row>
    <row r="107" spans="1:11" ht="12.75">
      <c r="A107" t="s">
        <v>71</v>
      </c>
      <c r="B107">
        <f>B67*10000/B62</f>
        <v>-0.027329442311075803</v>
      </c>
      <c r="C107">
        <f>C67*10000/C62</f>
        <v>-0.4630415977590759</v>
      </c>
      <c r="D107">
        <f>D67*10000/D62</f>
        <v>-0.7274023616067489</v>
      </c>
      <c r="E107">
        <f>E67*10000/E62</f>
        <v>-0.24628370289340062</v>
      </c>
      <c r="F107">
        <f>F67*10000/F62</f>
        <v>-0.3046547083225527</v>
      </c>
      <c r="G107">
        <f>AVERAGE(C107:E107)</f>
        <v>-0.4789092207530751</v>
      </c>
      <c r="H107">
        <f>STDEV(C107:E107)</f>
        <v>0.2409515034921812</v>
      </c>
      <c r="I107">
        <f>(B107*B4+C107*C4+D107*D4+E107*E4+F107*F4)/SUM(B4:F4)</f>
        <v>-0.39014922115611367</v>
      </c>
      <c r="K107">
        <f>(LN(H107)+LN(H127))/2-LN(K114*K115^7)</f>
        <v>-2.9477177302701074</v>
      </c>
    </row>
    <row r="108" spans="1:9" ht="12.75">
      <c r="A108" t="s">
        <v>72</v>
      </c>
      <c r="B108">
        <f>B68*10000/B62</f>
        <v>0.11569733096793586</v>
      </c>
      <c r="C108">
        <f>C68*10000/C62</f>
        <v>-0.2894950983237399</v>
      </c>
      <c r="D108">
        <f>D68*10000/D62</f>
        <v>-0.1290268704270164</v>
      </c>
      <c r="E108">
        <f>E68*10000/E62</f>
        <v>-0.03843131877262361</v>
      </c>
      <c r="F108">
        <f>F68*10000/F62</f>
        <v>-0.22408791273905365</v>
      </c>
      <c r="G108">
        <f>AVERAGE(C108:E108)</f>
        <v>-0.1523177625077933</v>
      </c>
      <c r="H108">
        <f>STDEV(C108:E108)</f>
        <v>0.1271420646012234</v>
      </c>
      <c r="I108">
        <f>(B108*B4+C108*C4+D108*D4+E108*E4+F108*F4)/SUM(B4:F4)</f>
        <v>-0.12297707264129303</v>
      </c>
    </row>
    <row r="109" spans="1:9" ht="12.75">
      <c r="A109" t="s">
        <v>73</v>
      </c>
      <c r="B109">
        <f>B69*10000/B62</f>
        <v>0.01843936969829207</v>
      </c>
      <c r="C109">
        <f>C69*10000/C62</f>
        <v>-0.05952046467070412</v>
      </c>
      <c r="D109">
        <f>D69*10000/D62</f>
        <v>0.07088324308457226</v>
      </c>
      <c r="E109">
        <f>E69*10000/E62</f>
        <v>0.1301349120124107</v>
      </c>
      <c r="F109">
        <f>F69*10000/F62</f>
        <v>-0.03610505765744351</v>
      </c>
      <c r="G109">
        <f>AVERAGE(C109:E109)</f>
        <v>0.04716589680875962</v>
      </c>
      <c r="H109">
        <f>STDEV(C109:E109)</f>
        <v>0.0970266708796022</v>
      </c>
      <c r="I109">
        <f>(B109*B4+C109*C4+D109*D4+E109*E4+F109*F4)/SUM(B4:F4)</f>
        <v>0.03189898220152226</v>
      </c>
    </row>
    <row r="110" spans="1:11" ht="12.75">
      <c r="A110" t="s">
        <v>74</v>
      </c>
      <c r="B110">
        <f>B70*10000/B62</f>
        <v>-0.40968567347056956</v>
      </c>
      <c r="C110">
        <f>C70*10000/C62</f>
        <v>-0.16074536577891455</v>
      </c>
      <c r="D110">
        <f>D70*10000/D62</f>
        <v>-0.18917384991794803</v>
      </c>
      <c r="E110">
        <f>E70*10000/E62</f>
        <v>-0.17035707885208334</v>
      </c>
      <c r="F110">
        <f>F70*10000/F62</f>
        <v>-0.4310213968404268</v>
      </c>
      <c r="G110">
        <f>AVERAGE(C110:E110)</f>
        <v>-0.1734254315163153</v>
      </c>
      <c r="H110">
        <f>STDEV(C110:E110)</f>
        <v>0.014460489917872896</v>
      </c>
      <c r="I110">
        <f>(B110*B4+C110*C4+D110*D4+E110*E4+F110*F4)/SUM(B4:F4)</f>
        <v>-0.2420546931682045</v>
      </c>
      <c r="K110">
        <f>EXP(AVERAGE(K103:K107))</f>
        <v>0.0379061416613107</v>
      </c>
    </row>
    <row r="111" spans="1:9" ht="12.75">
      <c r="A111" t="s">
        <v>75</v>
      </c>
      <c r="B111">
        <f>B71*10000/B62</f>
        <v>0.018698801494233187</v>
      </c>
      <c r="C111">
        <f>C71*10000/C62</f>
        <v>0.009995651353205789</v>
      </c>
      <c r="D111">
        <f>D71*10000/D62</f>
        <v>-0.06469315444028563</v>
      </c>
      <c r="E111">
        <f>E71*10000/E62</f>
        <v>-0.02616130667454938</v>
      </c>
      <c r="F111">
        <f>F71*10000/F62</f>
        <v>0.006956928204374916</v>
      </c>
      <c r="G111">
        <f>AVERAGE(C111:E111)</f>
        <v>-0.02695293658720974</v>
      </c>
      <c r="H111">
        <f>STDEV(C111:E111)</f>
        <v>0.037350695256627195</v>
      </c>
      <c r="I111">
        <f>(B111*B4+C111*C4+D111*D4+E111*E4+F111*F4)/SUM(B4:F4)</f>
        <v>-0.015809015240803782</v>
      </c>
    </row>
    <row r="112" spans="1:9" ht="12.75">
      <c r="A112" t="s">
        <v>76</v>
      </c>
      <c r="B112">
        <f>B72*10000/B62</f>
        <v>-0.03380698467738469</v>
      </c>
      <c r="C112">
        <f>C72*10000/C62</f>
        <v>-0.03143025205167213</v>
      </c>
      <c r="D112">
        <f>D72*10000/D62</f>
        <v>-0.04195859557716754</v>
      </c>
      <c r="E112">
        <f>E72*10000/E62</f>
        <v>-0.012379053262368876</v>
      </c>
      <c r="F112">
        <f>F72*10000/F62</f>
        <v>-0.06658375555634236</v>
      </c>
      <c r="G112">
        <f>AVERAGE(C112:E112)</f>
        <v>-0.028589300297069516</v>
      </c>
      <c r="H112">
        <f>STDEV(C112:E112)</f>
        <v>0.01499301790975473</v>
      </c>
      <c r="I112">
        <f>(B112*B4+C112*C4+D112*D4+E112*E4+F112*F4)/SUM(B4:F4)</f>
        <v>-0.03441152954703248</v>
      </c>
    </row>
    <row r="113" spans="1:9" ht="12.75">
      <c r="A113" t="s">
        <v>77</v>
      </c>
      <c r="B113">
        <f>B73*10000/B62</f>
        <v>0.036884224308297166</v>
      </c>
      <c r="C113">
        <f>C73*10000/C62</f>
        <v>0.04007335736228948</v>
      </c>
      <c r="D113">
        <f>D73*10000/D62</f>
        <v>0.047688775633239686</v>
      </c>
      <c r="E113">
        <f>E73*10000/E62</f>
        <v>0.051258309098096644</v>
      </c>
      <c r="F113">
        <f>F73*10000/F62</f>
        <v>-0.008753410537046417</v>
      </c>
      <c r="G113">
        <f>AVERAGE(C113:E113)</f>
        <v>0.04634014736454193</v>
      </c>
      <c r="H113">
        <f>STDEV(C113:E113)</f>
        <v>0.00571313267729991</v>
      </c>
      <c r="I113">
        <f>(B113*B4+C113*C4+D113*D4+E113*E4+F113*F4)/SUM(B4:F4)</f>
        <v>0.0376246414833402</v>
      </c>
    </row>
    <row r="114" spans="1:11" ht="12.75">
      <c r="A114" t="s">
        <v>78</v>
      </c>
      <c r="B114">
        <f>B74*10000/B62</f>
        <v>-0.19529757382811322</v>
      </c>
      <c r="C114">
        <f>C74*10000/C62</f>
        <v>-0.17709031063480205</v>
      </c>
      <c r="D114">
        <f>D74*10000/D62</f>
        <v>-0.1650275443827608</v>
      </c>
      <c r="E114">
        <f>E74*10000/E62</f>
        <v>-0.1653224887420333</v>
      </c>
      <c r="F114">
        <f>F74*10000/F62</f>
        <v>-0.133223481467767</v>
      </c>
      <c r="G114">
        <f>AVERAGE(C114:E114)</f>
        <v>-0.16914678125319874</v>
      </c>
      <c r="H114">
        <f>STDEV(C114:E114)</f>
        <v>0.00688087874628297</v>
      </c>
      <c r="I114">
        <f>(B114*B4+C114*C4+D114*D4+E114*E4+F114*F4)/SUM(B4:F4)</f>
        <v>-0.16815461718157923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0.003639253554481085</v>
      </c>
      <c r="C115">
        <f>C75*10000/C62</f>
        <v>0.00044381681385426564</v>
      </c>
      <c r="D115">
        <f>D75*10000/D62</f>
        <v>0.004505765288733055</v>
      </c>
      <c r="E115">
        <f>E75*10000/E62</f>
        <v>0.006733549463009238</v>
      </c>
      <c r="F115">
        <f>F75*10000/F62</f>
        <v>0.0005348294483144242</v>
      </c>
      <c r="G115">
        <f>AVERAGE(C115:E115)</f>
        <v>0.003894377188532186</v>
      </c>
      <c r="H115">
        <f>STDEV(C115:E115)</f>
        <v>0.0031891269583166374</v>
      </c>
      <c r="I115">
        <f>(B115*B4+C115*C4+D115*D4+E115*E4+F115*F4)/SUM(B4:F4)</f>
        <v>0.003409615744183097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-110.90790401186277</v>
      </c>
      <c r="C122">
        <f>C82*10000/C62</f>
        <v>-64.29867249260636</v>
      </c>
      <c r="D122">
        <f>D82*10000/D62</f>
        <v>-2.858870266533898</v>
      </c>
      <c r="E122">
        <f>E82*10000/E62</f>
        <v>64.45837986021758</v>
      </c>
      <c r="F122">
        <f>F82*10000/F62</f>
        <v>123.51656489073434</v>
      </c>
      <c r="G122">
        <f>AVERAGE(C122:E122)</f>
        <v>-0.8997209663075599</v>
      </c>
      <c r="H122">
        <f>STDEV(C122:E122)</f>
        <v>64.40087990184912</v>
      </c>
      <c r="I122">
        <f>(B122*B4+C122*C4+D122*D4+E122*E4+F122*F4)/SUM(B4:F4)</f>
        <v>-0.28610075419158554</v>
      </c>
    </row>
    <row r="123" spans="1:9" ht="12.75">
      <c r="A123" t="s">
        <v>82</v>
      </c>
      <c r="B123">
        <f>B83*10000/B62</f>
        <v>-5.068017353038606</v>
      </c>
      <c r="C123">
        <f>C83*10000/C62</f>
        <v>-3.668677961137714</v>
      </c>
      <c r="D123">
        <f>D83*10000/D62</f>
        <v>-2.5602689348071177</v>
      </c>
      <c r="E123">
        <f>E83*10000/E62</f>
        <v>-2.2535876782579094</v>
      </c>
      <c r="F123">
        <f>F83*10000/F62</f>
        <v>6.429538940367213</v>
      </c>
      <c r="G123">
        <f>AVERAGE(C123:E123)</f>
        <v>-2.827511524734247</v>
      </c>
      <c r="H123">
        <f>STDEV(C123:E123)</f>
        <v>0.744435409272309</v>
      </c>
      <c r="I123">
        <f>(B123*B4+C123*C4+D123*D4+E123*E4+F123*F4)/SUM(B4:F4)</f>
        <v>-1.918926500957641</v>
      </c>
    </row>
    <row r="124" spans="1:9" ht="12.75">
      <c r="A124" t="s">
        <v>83</v>
      </c>
      <c r="B124">
        <f>B84*10000/B62</f>
        <v>5.453165459292372</v>
      </c>
      <c r="C124">
        <f>C84*10000/C62</f>
        <v>2.759539943595261</v>
      </c>
      <c r="D124">
        <f>D84*10000/D62</f>
        <v>4.576794573359852</v>
      </c>
      <c r="E124">
        <f>E84*10000/E62</f>
        <v>7.234019291015156</v>
      </c>
      <c r="F124">
        <f>F84*10000/F62</f>
        <v>4.842912931575375</v>
      </c>
      <c r="G124">
        <f>AVERAGE(C124:E124)</f>
        <v>4.856784602656756</v>
      </c>
      <c r="H124">
        <f>STDEV(C124:E124)</f>
        <v>2.250341567407281</v>
      </c>
      <c r="I124">
        <f>(B124*B4+C124*C4+D124*D4+E124*E4+F124*F4)/SUM(B4:F4)</f>
        <v>4.941487962804348</v>
      </c>
    </row>
    <row r="125" spans="1:9" ht="12.75">
      <c r="A125" t="s">
        <v>84</v>
      </c>
      <c r="B125">
        <f>B85*10000/B62</f>
        <v>-0.8455763759488766</v>
      </c>
      <c r="C125">
        <f>C85*10000/C62</f>
        <v>-1.3968348450305734</v>
      </c>
      <c r="D125">
        <f>D85*10000/D62</f>
        <v>-0.28259213178531634</v>
      </c>
      <c r="E125">
        <f>E85*10000/E62</f>
        <v>-0.747706079756692</v>
      </c>
      <c r="F125">
        <f>F85*10000/F62</f>
        <v>-2.0221051310066738</v>
      </c>
      <c r="G125">
        <f>AVERAGE(C125:E125)</f>
        <v>-0.8090443521908606</v>
      </c>
      <c r="H125">
        <f>STDEV(C125:E125)</f>
        <v>0.5596480981419879</v>
      </c>
      <c r="I125">
        <f>(B125*B4+C125*C4+D125*D4+E125*E4+F125*F4)/SUM(B4:F4)</f>
        <v>-0.9759926463818015</v>
      </c>
    </row>
    <row r="126" spans="1:9" ht="12.75">
      <c r="A126" t="s">
        <v>85</v>
      </c>
      <c r="B126">
        <f>B86*10000/B62</f>
        <v>0.23135897626618468</v>
      </c>
      <c r="C126">
        <f>C86*10000/C62</f>
        <v>0.09760939540019932</v>
      </c>
      <c r="D126">
        <f>D86*10000/D62</f>
        <v>-0.2957493098870484</v>
      </c>
      <c r="E126">
        <f>E86*10000/E62</f>
        <v>-0.34552173197654906</v>
      </c>
      <c r="F126">
        <f>F86*10000/F62</f>
        <v>2.023596742240862</v>
      </c>
      <c r="G126">
        <f>AVERAGE(C126:E126)</f>
        <v>-0.1812205488211327</v>
      </c>
      <c r="H126">
        <f>STDEV(C126:E126)</f>
        <v>0.24275281017120523</v>
      </c>
      <c r="I126">
        <f>(B126*B4+C126*C4+D126*D4+E126*E4+F126*F4)/SUM(B4:F4)</f>
        <v>0.1725242170819271</v>
      </c>
    </row>
    <row r="127" spans="1:9" ht="12.75">
      <c r="A127" t="s">
        <v>86</v>
      </c>
      <c r="B127">
        <f>B87*10000/B62</f>
        <v>-0.5168188711165644</v>
      </c>
      <c r="C127">
        <f>C87*10000/C62</f>
        <v>-0.11368078615671642</v>
      </c>
      <c r="D127">
        <f>D87*10000/D62</f>
        <v>-0.5768952565395145</v>
      </c>
      <c r="E127">
        <f>E87*10000/E62</f>
        <v>-0.27060833016004715</v>
      </c>
      <c r="F127">
        <f>F87*10000/F62</f>
        <v>0.043652757923492415</v>
      </c>
      <c r="G127">
        <f>AVERAGE(C127:E127)</f>
        <v>-0.32039479095209267</v>
      </c>
      <c r="H127">
        <f>STDEV(C127:E127)</f>
        <v>0.23558635391646196</v>
      </c>
      <c r="I127">
        <f>(B127*B4+C127*C4+D127*D4+E127*E4+F127*F4)/SUM(B4:F4)</f>
        <v>-0.3004030494428312</v>
      </c>
    </row>
    <row r="128" spans="1:9" ht="12.75">
      <c r="A128" t="s">
        <v>87</v>
      </c>
      <c r="B128">
        <f>B88*10000/B62</f>
        <v>0.5952491535171417</v>
      </c>
      <c r="C128">
        <f>C88*10000/C62</f>
        <v>0.3495721408654587</v>
      </c>
      <c r="D128">
        <f>D88*10000/D62</f>
        <v>0.23898829545161368</v>
      </c>
      <c r="E128">
        <f>E88*10000/E62</f>
        <v>0.4231263597757238</v>
      </c>
      <c r="F128">
        <f>F88*10000/F62</f>
        <v>0.18073850265268898</v>
      </c>
      <c r="G128">
        <f>AVERAGE(C128:E128)</f>
        <v>0.33722893203093207</v>
      </c>
      <c r="H128">
        <f>STDEV(C128:E128)</f>
        <v>0.09268750070266801</v>
      </c>
      <c r="I128">
        <f>(B128*B4+C128*C4+D128*D4+E128*E4+F128*F4)/SUM(B4:F4)</f>
        <v>0.3538192857003278</v>
      </c>
    </row>
    <row r="129" spans="1:9" ht="12.75">
      <c r="A129" t="s">
        <v>88</v>
      </c>
      <c r="B129">
        <f>B89*10000/B62</f>
        <v>-0.07108379104124736</v>
      </c>
      <c r="C129">
        <f>C89*10000/C62</f>
        <v>-0.07865623982914564</v>
      </c>
      <c r="D129">
        <f>D89*10000/D62</f>
        <v>-0.08184489481956218</v>
      </c>
      <c r="E129">
        <f>E89*10000/E62</f>
        <v>-0.07734028787909233</v>
      </c>
      <c r="F129">
        <f>F89*10000/F62</f>
        <v>-0.15180046095617758</v>
      </c>
      <c r="G129">
        <f>AVERAGE(C129:E129)</f>
        <v>-0.07928047417593338</v>
      </c>
      <c r="H129">
        <f>STDEV(C129:E129)</f>
        <v>0.0023162733672461213</v>
      </c>
      <c r="I129">
        <f>(B129*B4+C129*C4+D129*D4+E129*E4+F129*F4)/SUM(B4:F4)</f>
        <v>-0.08775642155709064</v>
      </c>
    </row>
    <row r="130" spans="1:9" ht="12.75">
      <c r="A130" t="s">
        <v>89</v>
      </c>
      <c r="B130">
        <f>B90*10000/B62</f>
        <v>0.01280761257461378</v>
      </c>
      <c r="C130">
        <f>C90*10000/C62</f>
        <v>0.0019189586209569006</v>
      </c>
      <c r="D130">
        <f>D90*10000/D62</f>
        <v>-0.11959859145537294</v>
      </c>
      <c r="E130">
        <f>E90*10000/E62</f>
        <v>-0.06397717488159019</v>
      </c>
      <c r="F130">
        <f>F90*10000/F62</f>
        <v>0.04585962179093995</v>
      </c>
      <c r="G130">
        <f>AVERAGE(C130:E130)</f>
        <v>-0.06055226923866874</v>
      </c>
      <c r="H130">
        <f>STDEV(C130:E130)</f>
        <v>0.06083112877577992</v>
      </c>
      <c r="I130">
        <f>(B130*B4+C130*C4+D130*D4+E130*E4+F130*F4)/SUM(B4:F4)</f>
        <v>-0.03572441020970863</v>
      </c>
    </row>
    <row r="131" spans="1:9" ht="12.75">
      <c r="A131" t="s">
        <v>90</v>
      </c>
      <c r="B131">
        <f>B91*10000/B62</f>
        <v>0.00429881069594227</v>
      </c>
      <c r="C131">
        <f>C91*10000/C62</f>
        <v>0.005353228587032146</v>
      </c>
      <c r="D131">
        <f>D91*10000/D62</f>
        <v>-0.03804306478035717</v>
      </c>
      <c r="E131">
        <f>E91*10000/E62</f>
        <v>-0.023719051583257062</v>
      </c>
      <c r="F131">
        <f>F91*10000/F62</f>
        <v>-0.01606337103706152</v>
      </c>
      <c r="G131">
        <f>AVERAGE(C131:E131)</f>
        <v>-0.018802962592194026</v>
      </c>
      <c r="H131">
        <f>STDEV(C131:E131)</f>
        <v>0.022111886344976718</v>
      </c>
      <c r="I131">
        <f>(B131*B4+C131*C4+D131*D4+E131*E4+F131*F4)/SUM(B4:F4)</f>
        <v>-0.015085624291555669</v>
      </c>
    </row>
    <row r="132" spans="1:9" ht="12.75">
      <c r="A132" t="s">
        <v>91</v>
      </c>
      <c r="B132">
        <f>B92*10000/B62</f>
        <v>0.06278671623985045</v>
      </c>
      <c r="C132">
        <f>C92*10000/C62</f>
        <v>0.04514657602471205</v>
      </c>
      <c r="D132">
        <f>D92*10000/D62</f>
        <v>0.028372892896410217</v>
      </c>
      <c r="E132">
        <f>E92*10000/E62</f>
        <v>-0.0015788885207017316</v>
      </c>
      <c r="F132">
        <f>F92*10000/F62</f>
        <v>0.012225576620506858</v>
      </c>
      <c r="G132">
        <f>AVERAGE(C132:E132)</f>
        <v>0.023980193466806844</v>
      </c>
      <c r="H132">
        <f>STDEV(C132:E132)</f>
        <v>0.023670427023087453</v>
      </c>
      <c r="I132">
        <f>(B132*B4+C132*C4+D132*D4+E132*E4+F132*F4)/SUM(B4:F4)</f>
        <v>0.028046921517420765</v>
      </c>
    </row>
    <row r="133" spans="1:9" ht="12.75">
      <c r="A133" t="s">
        <v>92</v>
      </c>
      <c r="B133">
        <f>B93*10000/B62</f>
        <v>0.10691249559340377</v>
      </c>
      <c r="C133">
        <f>C93*10000/C62</f>
        <v>0.10912019996754482</v>
      </c>
      <c r="D133">
        <f>D93*10000/D62</f>
        <v>0.0766713408458979</v>
      </c>
      <c r="E133">
        <f>E93*10000/E62</f>
        <v>0.08358512093056161</v>
      </c>
      <c r="F133">
        <f>F93*10000/F62</f>
        <v>0.07947573358023019</v>
      </c>
      <c r="G133">
        <f>AVERAGE(C133:E133)</f>
        <v>0.08979222058133478</v>
      </c>
      <c r="H133">
        <f>STDEV(C133:E133)</f>
        <v>0.017091757637238345</v>
      </c>
      <c r="I133">
        <f>(B133*B4+C133*C4+D133*D4+E133*E4+F133*F4)/SUM(B4:F4)</f>
        <v>0.09090154222413518</v>
      </c>
    </row>
    <row r="134" spans="1:9" ht="12.75">
      <c r="A134" t="s">
        <v>93</v>
      </c>
      <c r="B134">
        <f>B94*10000/B62</f>
        <v>-0.0046921434715920364</v>
      </c>
      <c r="C134">
        <f>C94*10000/C62</f>
        <v>-0.0008346311869986842</v>
      </c>
      <c r="D134">
        <f>D94*10000/D62</f>
        <v>-0.023116531447255367</v>
      </c>
      <c r="E134">
        <f>E94*10000/E62</f>
        <v>-0.022249800876438977</v>
      </c>
      <c r="F134">
        <f>F94*10000/F62</f>
        <v>-0.057060506086825065</v>
      </c>
      <c r="G134">
        <f>AVERAGE(C134:E134)</f>
        <v>-0.01540032117023101</v>
      </c>
      <c r="H134">
        <f>STDEV(C134:E134)</f>
        <v>0.012621699528443971</v>
      </c>
      <c r="I134">
        <f>(B134*B4+C134*C4+D134*D4+E134*E4+F134*F4)/SUM(B4:F4)</f>
        <v>-0.019398977456858098</v>
      </c>
    </row>
    <row r="135" spans="1:9" ht="12.75">
      <c r="A135" t="s">
        <v>94</v>
      </c>
      <c r="B135">
        <f>B95*10000/B62</f>
        <v>-0.001047476325694462</v>
      </c>
      <c r="C135">
        <f>C95*10000/C62</f>
        <v>-0.006955135411690718</v>
      </c>
      <c r="D135">
        <f>D95*10000/D62</f>
        <v>0.0042085148078870125</v>
      </c>
      <c r="E135">
        <f>E95*10000/E62</f>
        <v>-0.004564019769661613</v>
      </c>
      <c r="F135">
        <f>F95*10000/F62</f>
        <v>0.00105689442578507</v>
      </c>
      <c r="G135">
        <f>AVERAGE(C135:E135)</f>
        <v>-0.0024368801244884397</v>
      </c>
      <c r="H135">
        <f>STDEV(C135:E135)</f>
        <v>0.005877951501911195</v>
      </c>
      <c r="I135">
        <f>(B135*B4+C135*C4+D135*D4+E135*E4+F135*F4)/SUM(B4:F4)</f>
        <v>-0.0017691115478080746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2005-01-18T06:54:11Z</cp:lastPrinted>
  <dcterms:created xsi:type="dcterms:W3CDTF">2005-01-18T06:54:11Z</dcterms:created>
  <dcterms:modified xsi:type="dcterms:W3CDTF">2005-01-18T08:44:53Z</dcterms:modified>
  <cp:category/>
  <cp:version/>
  <cp:contentType/>
  <cp:contentStatus/>
</cp:coreProperties>
</file>