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<sst xmlns="http://schemas.openxmlformats.org/spreadsheetml/2006/main" count="204" uniqueCount="98">
  <si>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18/01/2005       15:08:17</t>
  </si>
  <si>
    <t>LISSNER</t>
  </si>
  <si>
    <t>HCMQAP462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</si>
  <si>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</si>
  <si>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</si>
  <si>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</si>
  <si>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</si>
  <si>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</si>
  <si>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</si>
  <si>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</si>
  <si>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</si>
  <si>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</si>
  <si>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</si>
  <si>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</si>
  <si>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</si>
  <si>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</si>
  <si>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b3*!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</si>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</sst>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b3*!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1267493"/>
        <c:axId val="29079190"/>
      </c:lineChart>
      <c:catAx>
        <c:axId val="512674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079190"/>
        <c:crosses val="autoZero"/>
        <c:auto val="1"/>
        <c:lblOffset val="100"/>
        <c:noMultiLvlLbl val="0"/>
      </c:catAx>
      <c:valAx>
        <c:axId val="29079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26749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-0.002258</v>
      </c>
      <c r="C4" s="12">
        <v>-0.003747</v>
      </c>
      <c r="D4" s="12">
        <v>-0.003748</v>
      </c>
      <c r="E4" s="12">
        <v>-0.00375</v>
      </c>
      <c r="F4" s="24">
        <v>-0.002079</v>
      </c>
      <c r="G4" s="34">
        <v>-0.011685</v>
      </c>
    </row>
    <row r="5" spans="1:7" ht="12.75" thickBot="1">
      <c r="A5" s="44" t="s">
        <v>13</v>
      </c>
      <c r="B5" s="45">
        <v>-4.177277</v>
      </c>
      <c r="C5" s="46">
        <v>-2.113787</v>
      </c>
      <c r="D5" s="46">
        <v>-0.227603</v>
      </c>
      <c r="E5" s="46">
        <v>2.413556</v>
      </c>
      <c r="F5" s="47">
        <v>4.158779</v>
      </c>
      <c r="G5" s="48">
        <v>4.713497</v>
      </c>
    </row>
    <row r="6" spans="1:7" ht="12.75" thickTop="1">
      <c r="A6" s="6" t="s">
        <v>14</v>
      </c>
      <c r="B6" s="39">
        <v>132.386</v>
      </c>
      <c r="C6" s="40">
        <v>25.94577</v>
      </c>
      <c r="D6" s="40">
        <v>-37.81104</v>
      </c>
      <c r="E6" s="40">
        <v>-77.6003</v>
      </c>
      <c r="F6" s="41">
        <v>17.76045</v>
      </c>
      <c r="G6" s="42">
        <v>0.02614385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50">
        <v>-3.522723</v>
      </c>
      <c r="C8" s="51">
        <v>-1.995201</v>
      </c>
      <c r="D8" s="51">
        <v>-4.168774</v>
      </c>
      <c r="E8" s="51">
        <v>-5.467513</v>
      </c>
      <c r="F8" s="52">
        <v>-9.833553</v>
      </c>
      <c r="G8" s="49">
        <v>-4.620673</v>
      </c>
    </row>
    <row r="9" spans="1:7" ht="12">
      <c r="A9" s="20" t="s">
        <v>17</v>
      </c>
      <c r="B9" s="29">
        <v>-0.9032294</v>
      </c>
      <c r="C9" s="13">
        <v>-0.2064572</v>
      </c>
      <c r="D9" s="13">
        <v>0.5196685</v>
      </c>
      <c r="E9" s="13">
        <v>0.2188374</v>
      </c>
      <c r="F9" s="25">
        <v>-0.4594237</v>
      </c>
      <c r="G9" s="35">
        <v>-0.06398357</v>
      </c>
    </row>
    <row r="10" spans="1:7" ht="12">
      <c r="A10" s="20" t="s">
        <v>18</v>
      </c>
      <c r="B10" s="29">
        <v>0.939253</v>
      </c>
      <c r="C10" s="13">
        <v>0.2542724</v>
      </c>
      <c r="D10" s="13">
        <v>0.9169131</v>
      </c>
      <c r="E10" s="13">
        <v>1.461503</v>
      </c>
      <c r="F10" s="25">
        <v>0.1938388</v>
      </c>
      <c r="G10" s="35">
        <v>0.7953541</v>
      </c>
    </row>
    <row r="11" spans="1:7" ht="12">
      <c r="A11" s="21" t="s">
        <v>19</v>
      </c>
      <c r="B11" s="31">
        <v>3.599827</v>
      </c>
      <c r="C11" s="15">
        <v>2.907164</v>
      </c>
      <c r="D11" s="15">
        <v>2.631604</v>
      </c>
      <c r="E11" s="15">
        <v>1.133108</v>
      </c>
      <c r="F11" s="27">
        <v>14.42905</v>
      </c>
      <c r="G11" s="37">
        <v>4.051503</v>
      </c>
    </row>
    <row r="12" spans="1:7" ht="12">
      <c r="A12" s="20" t="s">
        <v>20</v>
      </c>
      <c r="B12" s="29">
        <v>0.1315152</v>
      </c>
      <c r="C12" s="13">
        <v>0.1411186</v>
      </c>
      <c r="D12" s="13">
        <v>0.1090828</v>
      </c>
      <c r="E12" s="13">
        <v>0.1923551</v>
      </c>
      <c r="F12" s="25">
        <v>-0.4683449</v>
      </c>
      <c r="G12" s="35">
        <v>0.06307763</v>
      </c>
    </row>
    <row r="13" spans="1:7" ht="12">
      <c r="A13" s="20" t="s">
        <v>21</v>
      </c>
      <c r="B13" s="29">
        <v>-0.108903</v>
      </c>
      <c r="C13" s="13">
        <v>-0.05079286</v>
      </c>
      <c r="D13" s="13">
        <v>0.04975005</v>
      </c>
      <c r="E13" s="13">
        <v>-0.03333997</v>
      </c>
      <c r="F13" s="25">
        <v>0.04172158</v>
      </c>
      <c r="G13" s="35">
        <v>-0.01856345</v>
      </c>
    </row>
    <row r="14" spans="1:7" ht="12">
      <c r="A14" s="20" t="s">
        <v>22</v>
      </c>
      <c r="B14" s="29">
        <v>-0.06595948</v>
      </c>
      <c r="C14" s="13">
        <v>0.02345197</v>
      </c>
      <c r="D14" s="13">
        <v>0.01640821</v>
      </c>
      <c r="E14" s="13">
        <v>0.02900684</v>
      </c>
      <c r="F14" s="25">
        <v>0.02666519</v>
      </c>
      <c r="G14" s="35">
        <v>0.01057785</v>
      </c>
    </row>
    <row r="15" spans="1:7" ht="12">
      <c r="A15" s="21" t="s">
        <v>23</v>
      </c>
      <c r="B15" s="31">
        <v>-0.2462107</v>
      </c>
      <c r="C15" s="15">
        <v>-0.06461214</v>
      </c>
      <c r="D15" s="15">
        <v>-0.04515919</v>
      </c>
      <c r="E15" s="15">
        <v>-0.1661945</v>
      </c>
      <c r="F15" s="27">
        <v>-0.332435</v>
      </c>
      <c r="G15" s="37">
        <v>-0.146463</v>
      </c>
    </row>
    <row r="16" spans="1:7" ht="12">
      <c r="A16" s="20" t="s">
        <v>24</v>
      </c>
      <c r="B16" s="29">
        <v>-0.01998921</v>
      </c>
      <c r="C16" s="13">
        <v>-0.016413</v>
      </c>
      <c r="D16" s="13">
        <v>-0.00467709</v>
      </c>
      <c r="E16" s="13">
        <v>0.001615885</v>
      </c>
      <c r="F16" s="25">
        <v>-0.01868754</v>
      </c>
      <c r="G16" s="35">
        <v>-0.01006629</v>
      </c>
    </row>
    <row r="17" spans="1:7" ht="12">
      <c r="A17" s="20" t="s">
        <v>25</v>
      </c>
      <c r="B17" s="29">
        <v>-0.03354038</v>
      </c>
      <c r="C17" s="13">
        <v>-0.02628708</v>
      </c>
      <c r="D17" s="13">
        <v>-0.04393211</v>
      </c>
      <c r="E17" s="13">
        <v>-0.05385679</v>
      </c>
      <c r="F17" s="25">
        <v>-0.06911551</v>
      </c>
      <c r="G17" s="35">
        <v>-0.04395176</v>
      </c>
    </row>
    <row r="18" spans="1:7" ht="12">
      <c r="A18" s="20" t="s">
        <v>26</v>
      </c>
      <c r="B18" s="29">
        <v>-0.003364042</v>
      </c>
      <c r="C18" s="13">
        <v>0.02209502</v>
      </c>
      <c r="D18" s="13">
        <v>0.03579693</v>
      </c>
      <c r="E18" s="13">
        <v>0.04144624</v>
      </c>
      <c r="F18" s="25">
        <v>-0.01788612</v>
      </c>
      <c r="G18" s="35">
        <v>0.02098215</v>
      </c>
    </row>
    <row r="19" spans="1:7" ht="12">
      <c r="A19" s="21" t="s">
        <v>27</v>
      </c>
      <c r="B19" s="31">
        <v>-0.1962527</v>
      </c>
      <c r="C19" s="15">
        <v>-0.1876698</v>
      </c>
      <c r="D19" s="15">
        <v>-0.1820308</v>
      </c>
      <c r="E19" s="15">
        <v>-0.1663045</v>
      </c>
      <c r="F19" s="27">
        <v>-0.1311762</v>
      </c>
      <c r="G19" s="37">
        <v>-0.174881</v>
      </c>
    </row>
    <row r="20" spans="1:7" ht="12.75" thickBot="1">
      <c r="A20" s="44" t="s">
        <v>28</v>
      </c>
      <c r="B20" s="45">
        <v>-0.01320303</v>
      </c>
      <c r="C20" s="46">
        <v>-0.005494117</v>
      </c>
      <c r="D20" s="46">
        <v>-0.007502218</v>
      </c>
      <c r="E20" s="46">
        <v>-0.00459212</v>
      </c>
      <c r="F20" s="47">
        <v>-0.004428828</v>
      </c>
      <c r="G20" s="48">
        <v>-0.006733483</v>
      </c>
    </row>
    <row r="21" spans="1:7" ht="12.75" thickTop="1">
      <c r="A21" s="6" t="s">
        <v>29</v>
      </c>
      <c r="B21" s="39">
        <v>-2.247554</v>
      </c>
      <c r="C21" s="40">
        <v>-3.01021</v>
      </c>
      <c r="D21" s="40">
        <v>34.77169</v>
      </c>
      <c r="E21" s="40">
        <v>6.870098</v>
      </c>
      <c r="F21" s="41">
        <v>-67.12078</v>
      </c>
      <c r="G21" s="43">
        <v>0.0114759</v>
      </c>
    </row>
    <row r="22" spans="1:7" ht="12">
      <c r="A22" s="20" t="s">
        <v>30</v>
      </c>
      <c r="B22" s="29">
        <v>-83.54748</v>
      </c>
      <c r="C22" s="13">
        <v>-42.27598</v>
      </c>
      <c r="D22" s="13">
        <v>-4.552062</v>
      </c>
      <c r="E22" s="13">
        <v>48.2715</v>
      </c>
      <c r="F22" s="25">
        <v>83.1775</v>
      </c>
      <c r="G22" s="36">
        <v>0</v>
      </c>
    </row>
    <row r="23" spans="1:7" ht="12">
      <c r="A23" s="20" t="s">
        <v>31</v>
      </c>
      <c r="B23" s="29">
        <v>-2.38909</v>
      </c>
      <c r="C23" s="13">
        <v>-2.977799</v>
      </c>
      <c r="D23" s="13">
        <v>-1.541128</v>
      </c>
      <c r="E23" s="13">
        <v>-0.1932447</v>
      </c>
      <c r="F23" s="25">
        <v>4.348166</v>
      </c>
      <c r="G23" s="35">
        <v>-0.8998526</v>
      </c>
    </row>
    <row r="24" spans="1:7" ht="12">
      <c r="A24" s="20" t="s">
        <v>32</v>
      </c>
      <c r="B24" s="29">
        <v>-3.374321</v>
      </c>
      <c r="C24" s="13">
        <v>0.06047536</v>
      </c>
      <c r="D24" s="13">
        <v>-0.1771327</v>
      </c>
      <c r="E24" s="13">
        <v>-2.961416</v>
      </c>
      <c r="F24" s="25">
        <v>-2.599465</v>
      </c>
      <c r="G24" s="35">
        <v>-1.576542</v>
      </c>
    </row>
    <row r="25" spans="1:7" ht="12">
      <c r="A25" s="20" t="s">
        <v>33</v>
      </c>
      <c r="B25" s="29">
        <v>0.24814</v>
      </c>
      <c r="C25" s="13">
        <v>-0.186796</v>
      </c>
      <c r="D25" s="13">
        <v>-0.07264951</v>
      </c>
      <c r="E25" s="13">
        <v>1.124374</v>
      </c>
      <c r="F25" s="25">
        <v>-1.2571</v>
      </c>
      <c r="G25" s="35">
        <v>0.07654101</v>
      </c>
    </row>
    <row r="26" spans="1:7" ht="12">
      <c r="A26" s="21" t="s">
        <v>34</v>
      </c>
      <c r="B26" s="31">
        <v>0.8344079</v>
      </c>
      <c r="C26" s="15">
        <v>0.4583519</v>
      </c>
      <c r="D26" s="15">
        <v>0.6867989</v>
      </c>
      <c r="E26" s="15">
        <v>0.2032027</v>
      </c>
      <c r="F26" s="27">
        <v>1.563932</v>
      </c>
      <c r="G26" s="37">
        <v>0.6547016</v>
      </c>
    </row>
    <row r="27" spans="1:7" ht="12">
      <c r="A27" s="20" t="s">
        <v>35</v>
      </c>
      <c r="B27" s="29">
        <v>0.02578396</v>
      </c>
      <c r="C27" s="13">
        <v>-0.06396677</v>
      </c>
      <c r="D27" s="13">
        <v>-0.2763299</v>
      </c>
      <c r="E27" s="13">
        <v>-0.3086499</v>
      </c>
      <c r="F27" s="25">
        <v>-0.2487999</v>
      </c>
      <c r="G27" s="35">
        <v>-0.1855661</v>
      </c>
    </row>
    <row r="28" spans="1:7" ht="12">
      <c r="A28" s="20" t="s">
        <v>36</v>
      </c>
      <c r="B28" s="29">
        <v>-0.2824596</v>
      </c>
      <c r="C28" s="13">
        <v>0.1934729</v>
      </c>
      <c r="D28" s="13">
        <v>0.3234755</v>
      </c>
      <c r="E28" s="13">
        <v>0.5812443</v>
      </c>
      <c r="F28" s="25">
        <v>0.486293</v>
      </c>
      <c r="G28" s="35">
        <v>0.2881491</v>
      </c>
    </row>
    <row r="29" spans="1:7" ht="12">
      <c r="A29" s="20" t="s">
        <v>37</v>
      </c>
      <c r="B29" s="29">
        <v>0.07959144</v>
      </c>
      <c r="C29" s="13">
        <v>-0.02938714</v>
      </c>
      <c r="D29" s="13">
        <v>-0.04321755</v>
      </c>
      <c r="E29" s="13">
        <v>-0.09787531</v>
      </c>
      <c r="F29" s="25">
        <v>-0.08098633</v>
      </c>
      <c r="G29" s="35">
        <v>-0.04028338</v>
      </c>
    </row>
    <row r="30" spans="1:7" ht="12">
      <c r="A30" s="21" t="s">
        <v>38</v>
      </c>
      <c r="B30" s="31">
        <v>0.2302536</v>
      </c>
      <c r="C30" s="15">
        <v>0.1759155</v>
      </c>
      <c r="D30" s="15">
        <v>0.07160405</v>
      </c>
      <c r="E30" s="15">
        <v>-0.04847503</v>
      </c>
      <c r="F30" s="27">
        <v>0.1692933</v>
      </c>
      <c r="G30" s="37">
        <v>0.1037712</v>
      </c>
    </row>
    <row r="31" spans="1:7" ht="12">
      <c r="A31" s="20" t="s">
        <v>39</v>
      </c>
      <c r="B31" s="29">
        <v>0.0215802</v>
      </c>
      <c r="C31" s="13">
        <v>-0.009333753</v>
      </c>
      <c r="D31" s="13">
        <v>-0.001050576</v>
      </c>
      <c r="E31" s="13">
        <v>-0.057688</v>
      </c>
      <c r="F31" s="25">
        <v>-0.0496045</v>
      </c>
      <c r="G31" s="35">
        <v>-0.01987433</v>
      </c>
    </row>
    <row r="32" spans="1:7" ht="12">
      <c r="A32" s="20" t="s">
        <v>40</v>
      </c>
      <c r="B32" s="29">
        <v>-0.003999155</v>
      </c>
      <c r="C32" s="13">
        <v>0.0209047</v>
      </c>
      <c r="D32" s="13">
        <v>0.05820333</v>
      </c>
      <c r="E32" s="13">
        <v>0.1010604</v>
      </c>
      <c r="F32" s="25">
        <v>0.07552275</v>
      </c>
      <c r="G32" s="35">
        <v>0.05282579</v>
      </c>
    </row>
    <row r="33" spans="1:7" ht="12">
      <c r="A33" s="20" t="s">
        <v>41</v>
      </c>
      <c r="B33" s="29">
        <v>0.1188742</v>
      </c>
      <c r="C33" s="13">
        <v>0.1215999</v>
      </c>
      <c r="D33" s="13">
        <v>0.09586595</v>
      </c>
      <c r="E33" s="13">
        <v>0.07595002</v>
      </c>
      <c r="F33" s="25">
        <v>0.06934043</v>
      </c>
      <c r="G33" s="35">
        <v>0.09706632</v>
      </c>
    </row>
    <row r="34" spans="1:7" ht="12">
      <c r="A34" s="21" t="s">
        <v>42</v>
      </c>
      <c r="B34" s="31">
        <v>0.02440683</v>
      </c>
      <c r="C34" s="15">
        <v>0.01582072</v>
      </c>
      <c r="D34" s="15">
        <v>0.009297873</v>
      </c>
      <c r="E34" s="15">
        <v>0.005681965</v>
      </c>
      <c r="F34" s="27">
        <v>-0.03876082</v>
      </c>
      <c r="G34" s="37">
        <v>0.005693621</v>
      </c>
    </row>
    <row r="35" spans="1:7" ht="12.75" thickBot="1">
      <c r="A35" s="22" t="s">
        <v>43</v>
      </c>
      <c r="B35" s="32">
        <v>-0.006234389</v>
      </c>
      <c r="C35" s="16">
        <v>-0.007294525</v>
      </c>
      <c r="D35" s="16">
        <v>-0.0008878123</v>
      </c>
      <c r="E35" s="16">
        <v>-0.004934134</v>
      </c>
      <c r="F35" s="28">
        <v>0.006230717</v>
      </c>
      <c r="G35" s="38">
        <v>-0.003230665</v>
      </c>
    </row>
    <row r="36" spans="1:7" ht="12">
      <c r="A36" s="4" t="s">
        <v>44</v>
      </c>
      <c r="B36" s="3">
        <v>20.28809</v>
      </c>
      <c r="C36" s="3">
        <v>20.28503</v>
      </c>
      <c r="D36" s="3">
        <v>20.29724</v>
      </c>
      <c r="E36" s="3">
        <v>20.29419</v>
      </c>
      <c r="F36" s="3">
        <v>20.3064</v>
      </c>
      <c r="G36" s="3"/>
    </row>
    <row r="37" spans="1:6" ht="12">
      <c r="A37" s="4" t="s">
        <v>45</v>
      </c>
      <c r="B37" s="2">
        <v>-0.09002686</v>
      </c>
      <c r="C37" s="2">
        <v>0.03356934</v>
      </c>
      <c r="D37" s="2">
        <v>0.08239746</v>
      </c>
      <c r="E37" s="2">
        <v>0.1205444</v>
      </c>
      <c r="F37" s="2">
        <v>0.1520793</v>
      </c>
    </row>
    <row r="38" spans="1:7" ht="12">
      <c r="A38" s="4" t="s">
        <v>53</v>
      </c>
      <c r="B38" s="2">
        <v>-0.0002250724</v>
      </c>
      <c r="C38" s="2">
        <v>-4.412865E-05</v>
      </c>
      <c r="D38" s="2">
        <v>6.430566E-05</v>
      </c>
      <c r="E38" s="2">
        <v>0.0001318611</v>
      </c>
      <c r="F38" s="2">
        <v>-2.924165E-05</v>
      </c>
      <c r="G38" s="2">
        <v>0.000259745</v>
      </c>
    </row>
    <row r="39" spans="1:7" ht="12.75" thickBot="1">
      <c r="A39" s="4" t="s">
        <v>54</v>
      </c>
      <c r="B39" s="2">
        <v>0</v>
      </c>
      <c r="C39" s="2">
        <v>0</v>
      </c>
      <c r="D39" s="2">
        <v>-5.908261E-05</v>
      </c>
      <c r="E39" s="2">
        <v>-1.231568E-05</v>
      </c>
      <c r="F39" s="2">
        <v>0.0001143485</v>
      </c>
      <c r="G39" s="2">
        <v>0.001159982</v>
      </c>
    </row>
    <row r="40" spans="2:7" ht="12.75" thickBot="1">
      <c r="B40" s="7" t="s">
        <v>46</v>
      </c>
      <c r="C40" s="18">
        <v>-0.003748</v>
      </c>
      <c r="D40" s="17" t="s">
        <v>47</v>
      </c>
      <c r="E40" s="18">
        <v>3.117453</v>
      </c>
      <c r="F40" s="17" t="s">
        <v>48</v>
      </c>
      <c r="G40" s="8">
        <v>54.967439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0.002258</v>
      </c>
      <c r="C4">
        <v>0.003747</v>
      </c>
      <c r="D4">
        <v>0.003748</v>
      </c>
      <c r="E4">
        <v>0.00375</v>
      </c>
      <c r="F4">
        <v>0.002079</v>
      </c>
      <c r="G4">
        <v>0.011685</v>
      </c>
    </row>
    <row r="5" spans="1:7" ht="12.75">
      <c r="A5" t="s">
        <v>13</v>
      </c>
      <c r="B5">
        <v>-4.177277</v>
      </c>
      <c r="C5">
        <v>-2.113787</v>
      </c>
      <c r="D5">
        <v>-0.227603</v>
      </c>
      <c r="E5">
        <v>2.413556</v>
      </c>
      <c r="F5">
        <v>4.158779</v>
      </c>
      <c r="G5">
        <v>4.713497</v>
      </c>
    </row>
    <row r="6" spans="1:7" ht="12.75">
      <c r="A6" t="s">
        <v>14</v>
      </c>
      <c r="B6" s="53">
        <v>132.386</v>
      </c>
      <c r="C6" s="53">
        <v>25.94577</v>
      </c>
      <c r="D6" s="53">
        <v>-37.81104</v>
      </c>
      <c r="E6" s="53">
        <v>-77.6003</v>
      </c>
      <c r="F6" s="53">
        <v>17.76045</v>
      </c>
      <c r="G6" s="53">
        <v>0.02614385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-3.522723</v>
      </c>
      <c r="C8" s="53">
        <v>-1.995201</v>
      </c>
      <c r="D8" s="53">
        <v>-4.168774</v>
      </c>
      <c r="E8" s="53">
        <v>-5.467513</v>
      </c>
      <c r="F8" s="53">
        <v>-9.833553</v>
      </c>
      <c r="G8" s="53">
        <v>-4.620673</v>
      </c>
    </row>
    <row r="9" spans="1:7" ht="12.75">
      <c r="A9" t="s">
        <v>17</v>
      </c>
      <c r="B9" s="53">
        <v>-0.9032294</v>
      </c>
      <c r="C9" s="53">
        <v>-0.2064572</v>
      </c>
      <c r="D9" s="53">
        <v>0.5196685</v>
      </c>
      <c r="E9" s="53">
        <v>0.2188374</v>
      </c>
      <c r="F9" s="53">
        <v>-0.4594237</v>
      </c>
      <c r="G9" s="53">
        <v>-0.06398357</v>
      </c>
    </row>
    <row r="10" spans="1:7" ht="12.75">
      <c r="A10" t="s">
        <v>18</v>
      </c>
      <c r="B10" s="53">
        <v>0.939253</v>
      </c>
      <c r="C10" s="53">
        <v>0.2542724</v>
      </c>
      <c r="D10" s="53">
        <v>0.9169131</v>
      </c>
      <c r="E10" s="53">
        <v>1.461503</v>
      </c>
      <c r="F10" s="53">
        <v>0.1938388</v>
      </c>
      <c r="G10" s="53">
        <v>0.7953541</v>
      </c>
    </row>
    <row r="11" spans="1:7" ht="12.75">
      <c r="A11" t="s">
        <v>19</v>
      </c>
      <c r="B11" s="53">
        <v>3.599827</v>
      </c>
      <c r="C11" s="53">
        <v>2.907164</v>
      </c>
      <c r="D11" s="53">
        <v>2.631604</v>
      </c>
      <c r="E11" s="53">
        <v>1.133108</v>
      </c>
      <c r="F11" s="53">
        <v>14.42905</v>
      </c>
      <c r="G11" s="53">
        <v>4.051503</v>
      </c>
    </row>
    <row r="12" spans="1:7" ht="12.75">
      <c r="A12" t="s">
        <v>20</v>
      </c>
      <c r="B12" s="53">
        <v>0.1315152</v>
      </c>
      <c r="C12" s="53">
        <v>0.1411186</v>
      </c>
      <c r="D12" s="53">
        <v>0.1090828</v>
      </c>
      <c r="E12" s="53">
        <v>0.1923551</v>
      </c>
      <c r="F12" s="53">
        <v>-0.4683449</v>
      </c>
      <c r="G12" s="53">
        <v>0.06307763</v>
      </c>
    </row>
    <row r="13" spans="1:7" ht="12.75">
      <c r="A13" t="s">
        <v>21</v>
      </c>
      <c r="B13" s="53">
        <v>-0.108903</v>
      </c>
      <c r="C13" s="53">
        <v>-0.05079286</v>
      </c>
      <c r="D13" s="53">
        <v>0.04975005</v>
      </c>
      <c r="E13" s="53">
        <v>-0.03333997</v>
      </c>
      <c r="F13" s="53">
        <v>0.04172158</v>
      </c>
      <c r="G13" s="53">
        <v>-0.01856345</v>
      </c>
    </row>
    <row r="14" spans="1:7" ht="12.75">
      <c r="A14" t="s">
        <v>22</v>
      </c>
      <c r="B14" s="53">
        <v>-0.06595948</v>
      </c>
      <c r="C14" s="53">
        <v>0.02345197</v>
      </c>
      <c r="D14" s="53">
        <v>0.01640821</v>
      </c>
      <c r="E14" s="53">
        <v>0.02900684</v>
      </c>
      <c r="F14" s="53">
        <v>0.02666519</v>
      </c>
      <c r="G14" s="53">
        <v>0.01057785</v>
      </c>
    </row>
    <row r="15" spans="1:7" ht="12.75">
      <c r="A15" t="s">
        <v>23</v>
      </c>
      <c r="B15" s="53">
        <v>-0.2462107</v>
      </c>
      <c r="C15" s="53">
        <v>-0.06461214</v>
      </c>
      <c r="D15" s="53">
        <v>-0.04515919</v>
      </c>
      <c r="E15" s="53">
        <v>-0.1661945</v>
      </c>
      <c r="F15" s="53">
        <v>-0.332435</v>
      </c>
      <c r="G15" s="53">
        <v>-0.146463</v>
      </c>
    </row>
    <row r="16" spans="1:7" ht="12.75">
      <c r="A16" t="s">
        <v>24</v>
      </c>
      <c r="B16" s="53">
        <v>-0.01998921</v>
      </c>
      <c r="C16" s="53">
        <v>-0.016413</v>
      </c>
      <c r="D16" s="53">
        <v>-0.00467709</v>
      </c>
      <c r="E16" s="53">
        <v>0.001615885</v>
      </c>
      <c r="F16" s="53">
        <v>-0.01868754</v>
      </c>
      <c r="G16" s="53">
        <v>-0.01006629</v>
      </c>
    </row>
    <row r="17" spans="1:7" ht="12.75">
      <c r="A17" t="s">
        <v>25</v>
      </c>
      <c r="B17" s="53">
        <v>-0.03354038</v>
      </c>
      <c r="C17" s="53">
        <v>-0.02628708</v>
      </c>
      <c r="D17" s="53">
        <v>-0.04393211</v>
      </c>
      <c r="E17" s="53">
        <v>-0.05385679</v>
      </c>
      <c r="F17" s="53">
        <v>-0.06911551</v>
      </c>
      <c r="G17" s="53">
        <v>-0.04395176</v>
      </c>
    </row>
    <row r="18" spans="1:7" ht="12.75">
      <c r="A18" t="s">
        <v>26</v>
      </c>
      <c r="B18" s="53">
        <v>-0.003364042</v>
      </c>
      <c r="C18" s="53">
        <v>0.02209502</v>
      </c>
      <c r="D18" s="53">
        <v>0.03579693</v>
      </c>
      <c r="E18" s="53">
        <v>0.04144624</v>
      </c>
      <c r="F18" s="53">
        <v>-0.01788612</v>
      </c>
      <c r="G18" s="53">
        <v>0.02098215</v>
      </c>
    </row>
    <row r="19" spans="1:7" ht="12.75">
      <c r="A19" t="s">
        <v>27</v>
      </c>
      <c r="B19" s="53">
        <v>-0.1962527</v>
      </c>
      <c r="C19" s="53">
        <v>-0.1876698</v>
      </c>
      <c r="D19" s="53">
        <v>-0.1820308</v>
      </c>
      <c r="E19" s="53">
        <v>-0.1663045</v>
      </c>
      <c r="F19" s="53">
        <v>-0.1311762</v>
      </c>
      <c r="G19" s="53">
        <v>-0.174881</v>
      </c>
    </row>
    <row r="20" spans="1:7" ht="12.75">
      <c r="A20" t="s">
        <v>28</v>
      </c>
      <c r="B20" s="53">
        <v>-0.01320303</v>
      </c>
      <c r="C20" s="53">
        <v>-0.005494117</v>
      </c>
      <c r="D20" s="53">
        <v>-0.007502218</v>
      </c>
      <c r="E20" s="53">
        <v>-0.00459212</v>
      </c>
      <c r="F20" s="53">
        <v>-0.004428828</v>
      </c>
      <c r="G20" s="53">
        <v>-0.006733483</v>
      </c>
    </row>
    <row r="21" spans="1:7" ht="12.75">
      <c r="A21" t="s">
        <v>29</v>
      </c>
      <c r="B21" s="53">
        <v>-2.247554</v>
      </c>
      <c r="C21" s="53">
        <v>-3.01021</v>
      </c>
      <c r="D21" s="53">
        <v>34.77169</v>
      </c>
      <c r="E21" s="53">
        <v>6.870098</v>
      </c>
      <c r="F21" s="53">
        <v>-67.12078</v>
      </c>
      <c r="G21" s="53">
        <v>0.0114759</v>
      </c>
    </row>
    <row r="22" spans="1:7" ht="12.75">
      <c r="A22" t="s">
        <v>30</v>
      </c>
      <c r="B22" s="53">
        <v>-83.54748</v>
      </c>
      <c r="C22" s="53">
        <v>-42.27598</v>
      </c>
      <c r="D22" s="53">
        <v>-4.552062</v>
      </c>
      <c r="E22" s="53">
        <v>48.2715</v>
      </c>
      <c r="F22" s="53">
        <v>83.1775</v>
      </c>
      <c r="G22" s="53">
        <v>0</v>
      </c>
    </row>
    <row r="23" spans="1:7" ht="12.75">
      <c r="A23" t="s">
        <v>31</v>
      </c>
      <c r="B23" s="53">
        <v>-2.38909</v>
      </c>
      <c r="C23" s="53">
        <v>-2.977799</v>
      </c>
      <c r="D23" s="53">
        <v>-1.541128</v>
      </c>
      <c r="E23" s="53">
        <v>-0.1932447</v>
      </c>
      <c r="F23" s="53">
        <v>4.348166</v>
      </c>
      <c r="G23" s="53">
        <v>-0.8998526</v>
      </c>
    </row>
    <row r="24" spans="1:7" ht="12.75">
      <c r="A24" t="s">
        <v>32</v>
      </c>
      <c r="B24" s="53">
        <v>-3.374321</v>
      </c>
      <c r="C24" s="53">
        <v>0.06047536</v>
      </c>
      <c r="D24" s="53">
        <v>-0.1771327</v>
      </c>
      <c r="E24" s="53">
        <v>-2.961416</v>
      </c>
      <c r="F24" s="53">
        <v>-2.599465</v>
      </c>
      <c r="G24" s="53">
        <v>-1.576542</v>
      </c>
    </row>
    <row r="25" spans="1:7" ht="12.75">
      <c r="A25" t="s">
        <v>33</v>
      </c>
      <c r="B25" s="53">
        <v>0.24814</v>
      </c>
      <c r="C25" s="53">
        <v>-0.186796</v>
      </c>
      <c r="D25" s="53">
        <v>-0.07264951</v>
      </c>
      <c r="E25" s="53">
        <v>1.124374</v>
      </c>
      <c r="F25" s="53">
        <v>-1.2571</v>
      </c>
      <c r="G25" s="53">
        <v>0.07654101</v>
      </c>
    </row>
    <row r="26" spans="1:7" ht="12.75">
      <c r="A26" t="s">
        <v>34</v>
      </c>
      <c r="B26" s="53">
        <v>0.8344079</v>
      </c>
      <c r="C26" s="53">
        <v>0.4583519</v>
      </c>
      <c r="D26" s="53">
        <v>0.6867989</v>
      </c>
      <c r="E26" s="53">
        <v>0.2032027</v>
      </c>
      <c r="F26" s="53">
        <v>1.563932</v>
      </c>
      <c r="G26" s="53">
        <v>0.6547016</v>
      </c>
    </row>
    <row r="27" spans="1:7" ht="12.75">
      <c r="A27" t="s">
        <v>35</v>
      </c>
      <c r="B27" s="53">
        <v>0.02578396</v>
      </c>
      <c r="C27" s="53">
        <v>-0.06396677</v>
      </c>
      <c r="D27" s="53">
        <v>-0.2763299</v>
      </c>
      <c r="E27" s="53">
        <v>-0.3086499</v>
      </c>
      <c r="F27" s="53">
        <v>-0.2487999</v>
      </c>
      <c r="G27" s="53">
        <v>-0.1855661</v>
      </c>
    </row>
    <row r="28" spans="1:7" ht="12.75">
      <c r="A28" t="s">
        <v>36</v>
      </c>
      <c r="B28" s="53">
        <v>-0.2824596</v>
      </c>
      <c r="C28" s="53">
        <v>0.1934729</v>
      </c>
      <c r="D28" s="53">
        <v>0.3234755</v>
      </c>
      <c r="E28" s="53">
        <v>0.5812443</v>
      </c>
      <c r="F28" s="53">
        <v>0.486293</v>
      </c>
      <c r="G28" s="53">
        <v>0.2881491</v>
      </c>
    </row>
    <row r="29" spans="1:7" ht="12.75">
      <c r="A29" t="s">
        <v>37</v>
      </c>
      <c r="B29" s="53">
        <v>0.07959144</v>
      </c>
      <c r="C29" s="53">
        <v>-0.02938714</v>
      </c>
      <c r="D29" s="53">
        <v>-0.04321755</v>
      </c>
      <c r="E29" s="53">
        <v>-0.09787531</v>
      </c>
      <c r="F29" s="53">
        <v>-0.08098633</v>
      </c>
      <c r="G29" s="53">
        <v>-0.04028338</v>
      </c>
    </row>
    <row r="30" spans="1:7" ht="12.75">
      <c r="A30" t="s">
        <v>38</v>
      </c>
      <c r="B30" s="53">
        <v>0.2302536</v>
      </c>
      <c r="C30" s="53">
        <v>0.1759155</v>
      </c>
      <c r="D30" s="53">
        <v>0.07160405</v>
      </c>
      <c r="E30" s="53">
        <v>-0.04847503</v>
      </c>
      <c r="F30" s="53">
        <v>0.1692933</v>
      </c>
      <c r="G30" s="53">
        <v>0.1037712</v>
      </c>
    </row>
    <row r="31" spans="1:7" ht="12.75">
      <c r="A31" t="s">
        <v>39</v>
      </c>
      <c r="B31" s="53">
        <v>0.0215802</v>
      </c>
      <c r="C31" s="53">
        <v>-0.009333753</v>
      </c>
      <c r="D31" s="53">
        <v>-0.001050576</v>
      </c>
      <c r="E31" s="53">
        <v>-0.057688</v>
      </c>
      <c r="F31" s="53">
        <v>-0.0496045</v>
      </c>
      <c r="G31" s="53">
        <v>-0.01987433</v>
      </c>
    </row>
    <row r="32" spans="1:7" ht="12.75">
      <c r="A32" t="s">
        <v>40</v>
      </c>
      <c r="B32" s="53">
        <v>-0.003999155</v>
      </c>
      <c r="C32" s="53">
        <v>0.0209047</v>
      </c>
      <c r="D32" s="53">
        <v>0.05820333</v>
      </c>
      <c r="E32" s="53">
        <v>0.1010604</v>
      </c>
      <c r="F32" s="53">
        <v>0.07552275</v>
      </c>
      <c r="G32" s="53">
        <v>0.05282579</v>
      </c>
    </row>
    <row r="33" spans="1:7" ht="12.75">
      <c r="A33" t="s">
        <v>41</v>
      </c>
      <c r="B33" s="53">
        <v>0.1188742</v>
      </c>
      <c r="C33" s="53">
        <v>0.1215999</v>
      </c>
      <c r="D33" s="53">
        <v>0.09586595</v>
      </c>
      <c r="E33" s="53">
        <v>0.07595002</v>
      </c>
      <c r="F33" s="53">
        <v>0.06934043</v>
      </c>
      <c r="G33" s="53">
        <v>0.09706632</v>
      </c>
    </row>
    <row r="34" spans="1:7" ht="12.75">
      <c r="A34" t="s">
        <v>42</v>
      </c>
      <c r="B34" s="53">
        <v>0.02440683</v>
      </c>
      <c r="C34" s="53">
        <v>0.01582072</v>
      </c>
      <c r="D34" s="53">
        <v>0.009297873</v>
      </c>
      <c r="E34" s="53">
        <v>0.005681965</v>
      </c>
      <c r="F34" s="53">
        <v>-0.03876082</v>
      </c>
      <c r="G34" s="53">
        <v>0.005693621</v>
      </c>
    </row>
    <row r="35" spans="1:7" ht="12.75">
      <c r="A35" t="s">
        <v>43</v>
      </c>
      <c r="B35" s="53">
        <v>-0.006234389</v>
      </c>
      <c r="C35" s="53">
        <v>-0.007294525</v>
      </c>
      <c r="D35" s="53">
        <v>-0.0008878123</v>
      </c>
      <c r="E35" s="53">
        <v>-0.004934134</v>
      </c>
      <c r="F35" s="53">
        <v>0.006230717</v>
      </c>
      <c r="G35" s="53">
        <v>-0.003230665</v>
      </c>
    </row>
    <row r="36" spans="1:6" ht="12.75">
      <c r="A36" t="s">
        <v>44</v>
      </c>
      <c r="B36" s="53">
        <v>20.28809</v>
      </c>
      <c r="C36" s="53">
        <v>20.28503</v>
      </c>
      <c r="D36" s="53">
        <v>20.29724</v>
      </c>
      <c r="E36" s="53">
        <v>20.29419</v>
      </c>
      <c r="F36" s="53">
        <v>20.3064</v>
      </c>
    </row>
    <row r="37" spans="1:6" ht="12.75">
      <c r="A37" t="s">
        <v>45</v>
      </c>
      <c r="B37" s="53">
        <v>-0.09002686</v>
      </c>
      <c r="C37" s="53">
        <v>0.03356934</v>
      </c>
      <c r="D37" s="53">
        <v>0.08239746</v>
      </c>
      <c r="E37" s="53">
        <v>0.1205444</v>
      </c>
      <c r="F37" s="53">
        <v>0.1520793</v>
      </c>
    </row>
    <row r="38" spans="1:7" ht="12.75">
      <c r="A38" t="s">
        <v>55</v>
      </c>
      <c r="B38" s="53">
        <v>-0.0002250724</v>
      </c>
      <c r="C38" s="53">
        <v>-4.412865E-05</v>
      </c>
      <c r="D38" s="53">
        <v>6.430566E-05</v>
      </c>
      <c r="E38" s="53">
        <v>0.0001318611</v>
      </c>
      <c r="F38" s="53">
        <v>-2.924165E-05</v>
      </c>
      <c r="G38" s="53">
        <v>0.000259745</v>
      </c>
    </row>
    <row r="39" spans="1:7" ht="12.75">
      <c r="A39" t="s">
        <v>56</v>
      </c>
      <c r="B39" s="53">
        <v>0</v>
      </c>
      <c r="C39" s="53">
        <v>0</v>
      </c>
      <c r="D39" s="53">
        <v>-5.908261E-05</v>
      </c>
      <c r="E39" s="53">
        <v>-1.231568E-05</v>
      </c>
      <c r="F39" s="53">
        <v>0.0001143485</v>
      </c>
      <c r="G39" s="53">
        <v>0.001159982</v>
      </c>
    </row>
    <row r="40" spans="2:7" ht="12.75">
      <c r="B40" t="s">
        <v>46</v>
      </c>
      <c r="C40">
        <v>-0.003748</v>
      </c>
      <c r="D40" t="s">
        <v>47</v>
      </c>
      <c r="E40">
        <v>3.117453</v>
      </c>
      <c r="F40" t="s">
        <v>48</v>
      </c>
      <c r="G40">
        <v>54.967439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-0.00022507241170773603</v>
      </c>
      <c r="C50">
        <f>-0.017/(C7*C7+C22*C22)*(C21*C22+C6*C7)</f>
        <v>-4.4128654435097797E-05</v>
      </c>
      <c r="D50">
        <f>-0.017/(D7*D7+D22*D22)*(D21*D22+D6*D7)</f>
        <v>6.43056627661342E-05</v>
      </c>
      <c r="E50">
        <f>-0.017/(E7*E7+E22*E22)*(E21*E22+E6*E7)</f>
        <v>0.00013186106036665145</v>
      </c>
      <c r="F50">
        <f>-0.017/(F7*F7+F22*F22)*(F21*F22+F6*F7)</f>
        <v>-2.9241642342659657E-05</v>
      </c>
      <c r="G50">
        <f>(B50*B$4+C50*C$4+D50*D$4+E50*E$4+F50*F$4)/SUM(B$4:F$4)</f>
        <v>7.313901858843703E-08</v>
      </c>
    </row>
    <row r="51" spans="1:7" ht="12.75">
      <c r="A51" t="s">
        <v>59</v>
      </c>
      <c r="B51">
        <f>-0.017/(B7*B7+B22*B22)*(B21*B7-B6*B22)</f>
        <v>1.9404185184296165E-06</v>
      </c>
      <c r="C51">
        <f>-0.017/(C7*C7+C22*C22)*(C21*C7-C6*C22)</f>
        <v>4.9307987887674895E-06</v>
      </c>
      <c r="D51">
        <f>-0.017/(D7*D7+D22*D22)*(D21*D7-D6*D22)</f>
        <v>-5.908260066361375E-05</v>
      </c>
      <c r="E51">
        <f>-0.017/(E7*E7+E22*E22)*(E21*E7-E6*E22)</f>
        <v>-1.2315679717548881E-05</v>
      </c>
      <c r="F51">
        <f>-0.017/(F7*F7+F22*F22)*(F21*F7-F6*F22)</f>
        <v>0.00011434855067059565</v>
      </c>
      <c r="G51">
        <f>(B51*B$4+C51*C$4+D51*D$4+E51*E$4+F51*F$4)/SUM(B$4:F$4)</f>
        <v>-4.516481393748155E-07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10000.093823952455</v>
      </c>
      <c r="C62">
        <f>C7+(2/0.017)*(C8*C50-C23*C51)</f>
        <v>10000.012085701548</v>
      </c>
      <c r="D62">
        <f>D7+(2/0.017)*(D8*D50-D23*D51)</f>
        <v>9999.95774945586</v>
      </c>
      <c r="E62">
        <f>E7+(2/0.017)*(E8*E50-E23*E51)</f>
        <v>9999.914902117462</v>
      </c>
      <c r="F62">
        <f>F7+(2/0.017)*(F8*F50-F23*F51)</f>
        <v>9999.975334442306</v>
      </c>
    </row>
    <row r="63" spans="1:6" ht="12.75">
      <c r="A63" t="s">
        <v>67</v>
      </c>
      <c r="B63">
        <f>B8+(3/0.017)*(B9*B50-B24*B51)</f>
        <v>-3.485692479822555</v>
      </c>
      <c r="C63">
        <f>C8+(3/0.017)*(C9*C50-C24*C51)</f>
        <v>-1.9936458553054237</v>
      </c>
      <c r="D63">
        <f>D8+(3/0.017)*(D9*D50-D24*D51)</f>
        <v>-4.1647236176354205</v>
      </c>
      <c r="E63">
        <f>E8+(3/0.017)*(E9*E50-E24*E51)</f>
        <v>-5.468856950474332</v>
      </c>
      <c r="F63">
        <f>F8+(3/0.017)*(F9*F50-F24*F51)</f>
        <v>-9.778727230802103</v>
      </c>
    </row>
    <row r="64" spans="1:6" ht="12.75">
      <c r="A64" t="s">
        <v>68</v>
      </c>
      <c r="B64">
        <f>B9+(4/0.017)*(B10*B50-B25*B51)</f>
        <v>-0.9530838549093856</v>
      </c>
      <c r="C64">
        <f>C9+(4/0.017)*(C10*C50-C25*C51)</f>
        <v>-0.20888064597210268</v>
      </c>
      <c r="D64">
        <f>D9+(4/0.017)*(D10*D50-D25*D51)</f>
        <v>0.5325321194368737</v>
      </c>
      <c r="E64">
        <f>E9+(4/0.017)*(E10*E50-E25*E51)</f>
        <v>0.26744040361783095</v>
      </c>
      <c r="F64">
        <f>F9+(4/0.017)*(F10*F50-F25*F51)</f>
        <v>-0.4269344298385234</v>
      </c>
    </row>
    <row r="65" spans="1:6" ht="12.75">
      <c r="A65" t="s">
        <v>69</v>
      </c>
      <c r="B65">
        <f>B10+(5/0.017)*(B11*B50-B26*B51)</f>
        <v>0.7004762808347917</v>
      </c>
      <c r="C65">
        <f>C10+(5/0.017)*(C11*C50-C26*C51)</f>
        <v>0.21587555396014532</v>
      </c>
      <c r="D65">
        <f>D10+(5/0.017)*(D11*D50-D26*D51)</f>
        <v>0.9786204248537997</v>
      </c>
      <c r="E65">
        <f>E10+(5/0.017)*(E11*E50-E26*E51)</f>
        <v>1.506184000517905</v>
      </c>
      <c r="F65">
        <f>F10+(5/0.017)*(F11*F50-F26*F51)</f>
        <v>0.017143953825964897</v>
      </c>
    </row>
    <row r="66" spans="1:6" ht="12.75">
      <c r="A66" t="s">
        <v>70</v>
      </c>
      <c r="B66">
        <f>B11+(6/0.017)*(B12*B50-B27*B51)</f>
        <v>3.5893621265010514</v>
      </c>
      <c r="C66">
        <f>C11+(6/0.017)*(C12*C50-C27*C51)</f>
        <v>2.905077423531155</v>
      </c>
      <c r="D66">
        <f>D11+(6/0.017)*(D12*D50-D27*D51)</f>
        <v>2.6283175362178595</v>
      </c>
      <c r="E66">
        <f>E11+(6/0.017)*(E12*E50-E27*E51)</f>
        <v>1.140718440284593</v>
      </c>
      <c r="F66">
        <f>F11+(6/0.017)*(F12*F50-F27*F51)</f>
        <v>14.443924734834399</v>
      </c>
    </row>
    <row r="67" spans="1:6" ht="12.75">
      <c r="A67" t="s">
        <v>71</v>
      </c>
      <c r="B67">
        <f>B12+(7/0.017)*(B13*B50-B28*B51)</f>
        <v>0.14183367381384063</v>
      </c>
      <c r="C67">
        <f>C12+(7/0.017)*(C13*C50-C28*C51)</f>
        <v>0.14164872425765393</v>
      </c>
      <c r="D67">
        <f>D12+(7/0.017)*(D13*D50-D28*D51)</f>
        <v>0.11826967565306044</v>
      </c>
      <c r="E67">
        <f>E12+(7/0.017)*(E13*E50-E28*E51)</f>
        <v>0.19349246611044765</v>
      </c>
      <c r="F67">
        <f>F12+(7/0.017)*(F13*F50-F28*F51)</f>
        <v>-0.49174421475888863</v>
      </c>
    </row>
    <row r="68" spans="1:6" ht="12.75">
      <c r="A68" t="s">
        <v>72</v>
      </c>
      <c r="B68">
        <f>B13+(8/0.017)*(B14*B50-B29*B51)</f>
        <v>-0.10198948539552767</v>
      </c>
      <c r="C68">
        <f>C13+(8/0.017)*(C14*C50-C29*C51)</f>
        <v>-0.051211684379122324</v>
      </c>
      <c r="D68">
        <f>D13+(8/0.017)*(D14*D50-D29*D51)</f>
        <v>0.04904498438613936</v>
      </c>
      <c r="E68">
        <f>E13+(8/0.017)*(E14*E50-E29*E51)</f>
        <v>-0.032107277430555296</v>
      </c>
      <c r="F68">
        <f>F13+(8/0.017)*(F14*F50-F29*F51)</f>
        <v>0.04571260847560071</v>
      </c>
    </row>
    <row r="69" spans="1:6" ht="12.75">
      <c r="A69" t="s">
        <v>73</v>
      </c>
      <c r="B69">
        <f>B14+(9/0.017)*(B15*B50-B30*B51)</f>
        <v>-0.03685853710641923</v>
      </c>
      <c r="C69">
        <f>C14+(9/0.017)*(C15*C50-C30*C51)</f>
        <v>0.02450223975155415</v>
      </c>
      <c r="D69">
        <f>D14+(9/0.017)*(D15*D50-D30*D51)</f>
        <v>0.017110507449531815</v>
      </c>
      <c r="E69">
        <f>E14+(9/0.017)*(E15*E50-E30*E51)</f>
        <v>0.017088941560708455</v>
      </c>
      <c r="F69">
        <f>F14+(9/0.017)*(F15*F50-F30*F51)</f>
        <v>0.021562985112379845</v>
      </c>
    </row>
    <row r="70" spans="1:6" ht="12.75">
      <c r="A70" t="s">
        <v>74</v>
      </c>
      <c r="B70">
        <f>B15+(10/0.017)*(B16*B50-B31*B51)</f>
        <v>-0.2435888499511053</v>
      </c>
      <c r="C70">
        <f>C15+(10/0.017)*(C16*C50-C31*C51)</f>
        <v>-0.06415901855104099</v>
      </c>
      <c r="D70">
        <f>D15+(10/0.017)*(D16*D50-D31*D51)</f>
        <v>-0.04537262184384802</v>
      </c>
      <c r="E70">
        <f>E15+(10/0.017)*(E16*E50-E31*E51)</f>
        <v>-0.16648708507177376</v>
      </c>
      <c r="F70">
        <f>F15+(10/0.017)*(F16*F50-F31*F51)</f>
        <v>-0.32877696644548016</v>
      </c>
    </row>
    <row r="71" spans="1:6" ht="12.75">
      <c r="A71" t="s">
        <v>75</v>
      </c>
      <c r="B71">
        <f>B16+(11/0.017)*(B17*B50-B32*B51)</f>
        <v>-0.015099532543720363</v>
      </c>
      <c r="C71">
        <f>C16+(11/0.017)*(C17*C50-C32*C51)</f>
        <v>-0.015729099847066445</v>
      </c>
      <c r="D71">
        <f>D16+(11/0.017)*(D17*D50-D32*D51)</f>
        <v>-0.0042799766360237645</v>
      </c>
      <c r="E71">
        <f>E16+(11/0.017)*(E17*E50-E32*E51)</f>
        <v>-0.00217392941805786</v>
      </c>
      <c r="F71">
        <f>F16+(11/0.017)*(F17*F50-F32*F51)</f>
        <v>-0.022967747399734076</v>
      </c>
    </row>
    <row r="72" spans="1:6" ht="12.75">
      <c r="A72" t="s">
        <v>76</v>
      </c>
      <c r="B72">
        <f>B17+(12/0.017)*(B18*B50-B33*B51)</f>
        <v>-0.033168741872718156</v>
      </c>
      <c r="C72">
        <f>C17+(12/0.017)*(C18*C50-C33*C51)</f>
        <v>-0.027398568100200582</v>
      </c>
      <c r="D72">
        <f>D17+(12/0.017)*(D18*D50-D33*D51)</f>
        <v>-0.038309082976660566</v>
      </c>
      <c r="E72">
        <f>E17+(12/0.017)*(E18*E50-E33*E51)</f>
        <v>-0.049338774982019655</v>
      </c>
      <c r="F72">
        <f>F17+(12/0.017)*(F18*F50-F33*F51)</f>
        <v>-0.07434324516430918</v>
      </c>
    </row>
    <row r="73" spans="1:6" ht="12.75">
      <c r="A73" t="s">
        <v>77</v>
      </c>
      <c r="B73">
        <f>B18+(13/0.017)*(B19*B50-B34*B51)</f>
        <v>0.030377617845129778</v>
      </c>
      <c r="C73">
        <f>C18+(13/0.017)*(C19*C50-C34*C51)</f>
        <v>0.028368366502716253</v>
      </c>
      <c r="D73">
        <f>D18+(13/0.017)*(D19*D50-D34*D51)</f>
        <v>0.027265665684423228</v>
      </c>
      <c r="E73">
        <f>E18+(13/0.017)*(E19*E50-E34*E51)</f>
        <v>0.024730449653863944</v>
      </c>
      <c r="F73">
        <f>F18+(13/0.017)*(F19*F50-F34*F51)</f>
        <v>-0.011563492677473565</v>
      </c>
    </row>
    <row r="74" spans="1:6" ht="12.75">
      <c r="A74" t="s">
        <v>78</v>
      </c>
      <c r="B74">
        <f>B19+(14/0.017)*(B20*B50-B35*B51)</f>
        <v>-0.19379550636532777</v>
      </c>
      <c r="C74">
        <f>C19+(14/0.017)*(C20*C50-C35*C51)</f>
        <v>-0.18744051637895584</v>
      </c>
      <c r="D74">
        <f>D19+(14/0.017)*(D20*D50-D35*D51)</f>
        <v>-0.18247129712023977</v>
      </c>
      <c r="E74">
        <f>E19+(14/0.017)*(E20*E50-E35*E51)</f>
        <v>-0.16685320861010688</v>
      </c>
      <c r="F74">
        <f>F19+(14/0.017)*(F20*F50-F35*F51)</f>
        <v>-0.13165629067994217</v>
      </c>
    </row>
    <row r="75" spans="1:6" ht="12.75">
      <c r="A75" t="s">
        <v>79</v>
      </c>
      <c r="B75" s="53">
        <f>B20</f>
        <v>-0.01320303</v>
      </c>
      <c r="C75" s="53">
        <f>C20</f>
        <v>-0.005494117</v>
      </c>
      <c r="D75" s="53">
        <f>D20</f>
        <v>-0.007502218</v>
      </c>
      <c r="E75" s="53">
        <f>E20</f>
        <v>-0.00459212</v>
      </c>
      <c r="F75" s="53">
        <f>F20</f>
        <v>-0.004428828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-83.48502321280678</v>
      </c>
      <c r="C82">
        <f>C22+(2/0.017)*(C8*C51+C23*C50)</f>
        <v>-42.2616778437207</v>
      </c>
      <c r="D82">
        <f>D22+(2/0.017)*(D8*D51+D23*D50)</f>
        <v>-4.534744499758658</v>
      </c>
      <c r="E82">
        <f>E22+(2/0.017)*(E8*E51+E23*E50)</f>
        <v>48.276424080930276</v>
      </c>
      <c r="F82">
        <f>F22+(2/0.017)*(F8*F51+F23*F50)</f>
        <v>83.03025293546929</v>
      </c>
    </row>
    <row r="83" spans="1:6" ht="12.75">
      <c r="A83" t="s">
        <v>82</v>
      </c>
      <c r="B83">
        <f>B23+(3/0.017)*(B9*B51+B24*B50)</f>
        <v>-2.255375778419075</v>
      </c>
      <c r="C83">
        <f>C23+(3/0.017)*(C9*C51+C24*C50)</f>
        <v>-2.978449593266171</v>
      </c>
      <c r="D83">
        <f>D23+(3/0.017)*(D9*D51+D24*D50)</f>
        <v>-1.5485563533177673</v>
      </c>
      <c r="E83">
        <f>E23+(3/0.017)*(E9*E51+E24*E50)</f>
        <v>-0.26263127387212737</v>
      </c>
      <c r="F83">
        <f>F23+(3/0.017)*(F9*F51+F24*F50)</f>
        <v>4.352309210277683</v>
      </c>
    </row>
    <row r="84" spans="1:6" ht="12.75">
      <c r="A84" t="s">
        <v>83</v>
      </c>
      <c r="B84">
        <f>B24+(4/0.017)*(B10*B51+B25*B50)</f>
        <v>-3.3870332174885807</v>
      </c>
      <c r="C84">
        <f>C24+(4/0.017)*(C10*C51+C25*C50)</f>
        <v>0.06270990639430483</v>
      </c>
      <c r="D84">
        <f>D24+(4/0.017)*(D10*D51+D25*D50)</f>
        <v>-0.19097867304016966</v>
      </c>
      <c r="E84">
        <f>E24+(4/0.017)*(E10*E51+E25*E50)</f>
        <v>-2.9307661776389513</v>
      </c>
      <c r="F84">
        <f>F24+(4/0.017)*(F10*F51+F25*F50)</f>
        <v>-2.58560032836878</v>
      </c>
    </row>
    <row r="85" spans="1:6" ht="12.75">
      <c r="A85" t="s">
        <v>84</v>
      </c>
      <c r="B85">
        <f>B25+(5/0.017)*(B11*B51+B26*B50)</f>
        <v>0.1949585213449869</v>
      </c>
      <c r="C85">
        <f>C25+(5/0.017)*(C11*C51+C26*C50)</f>
        <v>-0.1885288858455359</v>
      </c>
      <c r="D85">
        <f>D25+(5/0.017)*(D11*D51+D26*D50)</f>
        <v>-0.10538978934859314</v>
      </c>
      <c r="E85">
        <f>E25+(5/0.017)*(E11*E51+E26*E50)</f>
        <v>1.128150331846463</v>
      </c>
      <c r="F85">
        <f>F25+(5/0.017)*(F11*F51+F26*F50)</f>
        <v>-0.7852738191584361</v>
      </c>
    </row>
    <row r="86" spans="1:6" ht="12.75">
      <c r="A86" t="s">
        <v>85</v>
      </c>
      <c r="B86">
        <f>B26+(6/0.017)*(B12*B51+B27*B50)</f>
        <v>0.8324497599302209</v>
      </c>
      <c r="C86">
        <f>C26+(6/0.017)*(C12*C51+C27*C50)</f>
        <v>0.4595937570272748</v>
      </c>
      <c r="D86">
        <f>D26+(6/0.017)*(D12*D51+D27*D50)</f>
        <v>0.6782526154564935</v>
      </c>
      <c r="E86">
        <f>E26+(6/0.017)*(E12*E51+E27*E50)</f>
        <v>0.18800226932951836</v>
      </c>
      <c r="F86">
        <f>F26+(6/0.017)*(F12*F51+F27*F50)</f>
        <v>1.547598149586491</v>
      </c>
    </row>
    <row r="87" spans="1:6" ht="12.75">
      <c r="A87" t="s">
        <v>86</v>
      </c>
      <c r="B87">
        <f>B27+(7/0.017)*(B13*B51+B28*B50)</f>
        <v>0.05187442011109583</v>
      </c>
      <c r="C87">
        <f>C27+(7/0.017)*(C13*C51+C28*C50)</f>
        <v>-0.06758541922556212</v>
      </c>
      <c r="D87">
        <f>D27+(7/0.017)*(D13*D51+D28*D50)</f>
        <v>-0.26897498184983926</v>
      </c>
      <c r="E87">
        <f>E27+(7/0.017)*(E13*E51+E28*E50)</f>
        <v>-0.2769217435966651</v>
      </c>
      <c r="F87">
        <f>F27+(7/0.017)*(F13*F51+F28*F50)</f>
        <v>-0.2526907486132566</v>
      </c>
    </row>
    <row r="88" spans="1:6" ht="12.75">
      <c r="A88" t="s">
        <v>87</v>
      </c>
      <c r="B88">
        <f>B28+(8/0.017)*(B14*B51+B29*B50)</f>
        <v>-0.2909498712228468</v>
      </c>
      <c r="C88">
        <f>C28+(8/0.017)*(C14*C51+C29*C50)</f>
        <v>0.19413758324290167</v>
      </c>
      <c r="D88">
        <f>D28+(8/0.017)*(D14*D51+D29*D50)</f>
        <v>0.3217114656870997</v>
      </c>
      <c r="E88">
        <f>E28+(8/0.017)*(E14*E51+E29*E50)</f>
        <v>0.5750028030064128</v>
      </c>
      <c r="F88">
        <f>F28+(8/0.017)*(F14*F51+F29*F50)</f>
        <v>0.4888423172359344</v>
      </c>
    </row>
    <row r="89" spans="1:6" ht="12.75">
      <c r="A89" t="s">
        <v>88</v>
      </c>
      <c r="B89">
        <f>B29+(9/0.017)*(B15*B51+B30*B50)</f>
        <v>0.051902418604533235</v>
      </c>
      <c r="C89">
        <f>C29+(9/0.017)*(C15*C51+C30*C50)</f>
        <v>-0.03366558317284483</v>
      </c>
      <c r="D89">
        <f>D29+(9/0.017)*(D15*D51+D30*D50)</f>
        <v>-0.03936731385120794</v>
      </c>
      <c r="E89">
        <f>E29+(9/0.017)*(E15*E51+E30*E50)</f>
        <v>-0.10017569444815197</v>
      </c>
      <c r="F89">
        <f>F29+(9/0.017)*(F15*F51+F30*F50)</f>
        <v>-0.10373191065565249</v>
      </c>
    </row>
    <row r="90" spans="1:6" ht="12.75">
      <c r="A90" t="s">
        <v>89</v>
      </c>
      <c r="B90">
        <f>B30+(10/0.017)*(B16*B51+B31*B50)</f>
        <v>0.22737366171035997</v>
      </c>
      <c r="C90">
        <f>C30+(10/0.017)*(C16*C51+C31*C50)</f>
        <v>0.1761101804471762</v>
      </c>
      <c r="D90">
        <f>D30+(10/0.017)*(D16*D51+D31*D50)</f>
        <v>0.07172685979692446</v>
      </c>
      <c r="E90">
        <f>E30+(10/0.017)*(E16*E51+E31*E50)</f>
        <v>-0.05296132504267752</v>
      </c>
      <c r="F90">
        <f>F30+(10/0.017)*(F16*F51+F31*F50)</f>
        <v>0.1688895493723457</v>
      </c>
    </row>
    <row r="91" spans="1:6" ht="12.75">
      <c r="A91" t="s">
        <v>90</v>
      </c>
      <c r="B91">
        <f>B31+(11/0.017)*(B17*B51+B32*B50)</f>
        <v>0.022120505173407926</v>
      </c>
      <c r="C91">
        <f>C31+(11/0.017)*(C17*C51+C32*C50)</f>
        <v>-0.010014531731207638</v>
      </c>
      <c r="D91">
        <f>D31+(11/0.017)*(D17*D51+D32*D50)</f>
        <v>0.0030507591320673945</v>
      </c>
      <c r="E91">
        <f>E31+(11/0.017)*(E17*E51+E32*E50)</f>
        <v>-0.04863615533560792</v>
      </c>
      <c r="F91">
        <f>F31+(11/0.017)*(F17*F51+F32*F50)</f>
        <v>-0.05614734376808969</v>
      </c>
    </row>
    <row r="92" spans="1:6" ht="12.75">
      <c r="A92" t="s">
        <v>91</v>
      </c>
      <c r="B92">
        <f>B32+(12/0.017)*(B18*B51+B33*B50)</f>
        <v>-0.022889858905803293</v>
      </c>
      <c r="C92">
        <f>C32+(12/0.017)*(C18*C51+C33*C50)</f>
        <v>0.017193810210408007</v>
      </c>
      <c r="D92">
        <f>D32+(12/0.017)*(D18*D51+D33*D50)</f>
        <v>0.06106197545737535</v>
      </c>
      <c r="E92">
        <f>E32+(12/0.017)*(E18*E51+E33*E50)</f>
        <v>0.10776939639157533</v>
      </c>
      <c r="F92">
        <f>F32+(12/0.017)*(F18*F51+F33*F50)</f>
        <v>0.07264777591548241</v>
      </c>
    </row>
    <row r="93" spans="1:6" ht="12.75">
      <c r="A93" t="s">
        <v>92</v>
      </c>
      <c r="B93">
        <f>B33+(13/0.017)*(B19*B51+B34*B50)</f>
        <v>0.11438222858664923</v>
      </c>
      <c r="C93">
        <f>C33+(13/0.017)*(C19*C51+C34*C50)</f>
        <v>0.12035839303481206</v>
      </c>
      <c r="D93">
        <f>D33+(13/0.017)*(D19*D51+D34*D50)</f>
        <v>0.10454747155035062</v>
      </c>
      <c r="E93">
        <f>E33+(13/0.017)*(E19*E51+E34*E50)</f>
        <v>0.07808919514922899</v>
      </c>
      <c r="F93">
        <f>F33+(13/0.017)*(F19*F51+F34*F50)</f>
        <v>0.05873672893396095</v>
      </c>
    </row>
    <row r="94" spans="1:6" ht="12.75">
      <c r="A94" t="s">
        <v>93</v>
      </c>
      <c r="B94">
        <f>B34+(14/0.017)*(B20*B51+B35*B50)</f>
        <v>0.025541299052576422</v>
      </c>
      <c r="C94">
        <f>C34+(14/0.017)*(C20*C51+C35*C50)</f>
        <v>0.01606350238974231</v>
      </c>
      <c r="D94">
        <f>D34+(14/0.017)*(D20*D51+D35*D50)</f>
        <v>0.009615886452088664</v>
      </c>
      <c r="E94">
        <f>E34+(14/0.017)*(E20*E51+E35*E50)</f>
        <v>0.005192734948869861</v>
      </c>
      <c r="F94">
        <f>F34+(14/0.017)*(F20*F51+F35*F50)</f>
        <v>-0.0393279241443708</v>
      </c>
    </row>
    <row r="95" spans="1:6" ht="12.75">
      <c r="A95" t="s">
        <v>94</v>
      </c>
      <c r="B95" s="53">
        <f>B35</f>
        <v>-0.006234389</v>
      </c>
      <c r="C95" s="53">
        <f>C35</f>
        <v>-0.007294525</v>
      </c>
      <c r="D95" s="53">
        <f>D35</f>
        <v>-0.0008878123</v>
      </c>
      <c r="E95" s="53">
        <f>E35</f>
        <v>-0.004934134</v>
      </c>
      <c r="F95" s="53">
        <f>F35</f>
        <v>0.006230717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-3.4856597759848453</v>
      </c>
      <c r="C103">
        <f>C63*10000/C62</f>
        <v>-1.9936434458474555</v>
      </c>
      <c r="D103">
        <f>D63*10000/D62</f>
        <v>-4.164741213893669</v>
      </c>
      <c r="E103">
        <f>E63*10000/E62</f>
        <v>-5.46890348968501</v>
      </c>
      <c r="F103">
        <f>F63*10000/F62</f>
        <v>-9.778751350637664</v>
      </c>
      <c r="G103">
        <f>AVERAGE(C103:E103)</f>
        <v>-3.8757627164753785</v>
      </c>
      <c r="H103">
        <f>STDEV(C103:E103)</f>
        <v>1.7555596036737249</v>
      </c>
      <c r="I103">
        <f>(B103*B4+C103*C4+D103*D4+E103*E4+F103*F4)/SUM(B4:F4)</f>
        <v>-4.607153380806839</v>
      </c>
      <c r="K103">
        <f>(LN(H103)+LN(H123))/2-LN(K114*K115^3)</f>
        <v>-3.4439507043747146</v>
      </c>
    </row>
    <row r="104" spans="1:11" ht="12.75">
      <c r="A104" t="s">
        <v>68</v>
      </c>
      <c r="B104">
        <f>B64*10000/B62</f>
        <v>-0.9530749127838554</v>
      </c>
      <c r="C104">
        <f>C64*10000/C62</f>
        <v>-0.20888039352549315</v>
      </c>
      <c r="D104">
        <f>D64*10000/D62</f>
        <v>0.5325343694235619</v>
      </c>
      <c r="E104">
        <f>E64*10000/E62</f>
        <v>0.2674426794984035</v>
      </c>
      <c r="F104">
        <f>F64*10000/F62</f>
        <v>-0.426935482898702</v>
      </c>
      <c r="G104">
        <f>AVERAGE(C104:E104)</f>
        <v>0.19703221846549077</v>
      </c>
      <c r="H104">
        <f>STDEV(C104:E104)</f>
        <v>0.3756889503922778</v>
      </c>
      <c r="I104">
        <f>(B104*B4+C104*C4+D104*D4+E104*E4+F104*F4)/SUM(B4:F4)</f>
        <v>-0.0528473874877324</v>
      </c>
      <c r="K104">
        <f>(LN(H104)+LN(H124))/2-LN(K114*K115^4)</f>
        <v>-3.523350336529087</v>
      </c>
    </row>
    <row r="105" spans="1:11" ht="12.75">
      <c r="A105" t="s">
        <v>69</v>
      </c>
      <c r="B105">
        <f>B65*10000/B62</f>
        <v>0.7004697087511268</v>
      </c>
      <c r="C105">
        <f>C65*10000/C62</f>
        <v>0.21587529305970896</v>
      </c>
      <c r="D105">
        <f>D65*10000/D62</f>
        <v>0.9786245595958148</v>
      </c>
      <c r="E105">
        <f>E65*10000/E62</f>
        <v>1.5061968179338943</v>
      </c>
      <c r="F105">
        <f>F65*10000/F62</f>
        <v>0.01714399611258742</v>
      </c>
      <c r="G105">
        <f>AVERAGE(C105:E105)</f>
        <v>0.900232223529806</v>
      </c>
      <c r="H105">
        <f>STDEV(C105:E105)</f>
        <v>0.6487229209406937</v>
      </c>
      <c r="I105">
        <f>(B105*B4+C105*C4+D105*D4+E105*E4+F105*F4)/SUM(B4:F4)</f>
        <v>0.753581735976772</v>
      </c>
      <c r="K105">
        <f>(LN(H105)+LN(H125))/2-LN(K114*K115^5)</f>
        <v>-3.064636955390283</v>
      </c>
    </row>
    <row r="106" spans="1:11" ht="12.75">
      <c r="A106" t="s">
        <v>70</v>
      </c>
      <c r="B106">
        <f>B66*10000/B62</f>
        <v>3.589328450002868</v>
      </c>
      <c r="C106">
        <f>C66*10000/C62</f>
        <v>2.905073912545527</v>
      </c>
      <c r="D106">
        <f>D66*10000/D62</f>
        <v>2.628328641049386</v>
      </c>
      <c r="E106">
        <f>E66*10000/E62</f>
        <v>1.1407281476395845</v>
      </c>
      <c r="F106">
        <f>F66*10000/F62</f>
        <v>14.44396036166816</v>
      </c>
      <c r="G106">
        <f>AVERAGE(C106:E106)</f>
        <v>2.2247102337448323</v>
      </c>
      <c r="H106">
        <f>STDEV(C106:E106)</f>
        <v>0.9488992878971304</v>
      </c>
      <c r="I106">
        <f>(B106*B4+C106*C4+D106*D4+E106*E4+F106*F4)/SUM(B4:F4)</f>
        <v>4.052606564152498</v>
      </c>
      <c r="K106">
        <f>(LN(H106)+LN(H126))/2-LN(K114*K115^6)</f>
        <v>-2.832860711134648</v>
      </c>
    </row>
    <row r="107" spans="1:11" ht="12.75">
      <c r="A107" t="s">
        <v>71</v>
      </c>
      <c r="B107">
        <f>B67*10000/B62</f>
        <v>0.1418323430867392</v>
      </c>
      <c r="C107">
        <f>C67*10000/C62</f>
        <v>0.14164855306544022</v>
      </c>
      <c r="D107">
        <f>D67*10000/D62</f>
        <v>0.11827017535098686</v>
      </c>
      <c r="E107">
        <f>E67*10000/E62</f>
        <v>0.19349411270437514</v>
      </c>
      <c r="F107">
        <f>F67*10000/F62</f>
        <v>-0.4917454276764104</v>
      </c>
      <c r="G107">
        <f>AVERAGE(C107:E107)</f>
        <v>0.15113761370693404</v>
      </c>
      <c r="H107">
        <f>STDEV(C107:E107)</f>
        <v>0.03849924533844904</v>
      </c>
      <c r="I107">
        <f>(B107*B4+C107*C4+D107*D4+E107*E4+F107*F4)/SUM(B4:F4)</f>
        <v>0.06401972498676102</v>
      </c>
      <c r="K107">
        <f>(LN(H107)+LN(H127))/2-LN(K114*K115^7)</f>
        <v>-4.207713517867249</v>
      </c>
    </row>
    <row r="108" spans="1:9" ht="12.75">
      <c r="A108" t="s">
        <v>72</v>
      </c>
      <c r="B108">
        <f>B68*10000/B62</f>
        <v>-0.1019885284988428</v>
      </c>
      <c r="C108">
        <f>C68*10000/C62</f>
        <v>-0.05121162248628381</v>
      </c>
      <c r="D108">
        <f>D68*10000/D62</f>
        <v>0.04904519160474264</v>
      </c>
      <c r="E108">
        <f>E68*10000/E62</f>
        <v>-0.03210755065901275</v>
      </c>
      <c r="F108">
        <f>F68*10000/F62</f>
        <v>0.045712721228576995</v>
      </c>
      <c r="G108">
        <f>AVERAGE(C108:E108)</f>
        <v>-0.011424660513517974</v>
      </c>
      <c r="H108">
        <f>STDEV(C108:E108)</f>
        <v>0.05323244923445298</v>
      </c>
      <c r="I108">
        <f>(B108*B4+C108*C4+D108*D4+E108*E4+F108*F4)/SUM(B4:F4)</f>
        <v>-0.016924992697279123</v>
      </c>
    </row>
    <row r="109" spans="1:9" ht="12.75">
      <c r="A109" t="s">
        <v>73</v>
      </c>
      <c r="B109">
        <f>B69*10000/B62</f>
        <v>-0.03685819128830053</v>
      </c>
      <c r="C109">
        <f>C69*10000/C62</f>
        <v>0.02450221013891425</v>
      </c>
      <c r="D109">
        <f>D69*10000/D62</f>
        <v>0.017110579742662283</v>
      </c>
      <c r="E109">
        <f>E69*10000/E62</f>
        <v>0.01708908698522015</v>
      </c>
      <c r="F109">
        <f>F69*10000/F62</f>
        <v>0.021563038298816367</v>
      </c>
      <c r="G109">
        <f>AVERAGE(C109:E109)</f>
        <v>0.019567292288932225</v>
      </c>
      <c r="H109">
        <f>STDEV(C109:E109)</f>
        <v>0.004273777734535248</v>
      </c>
      <c r="I109">
        <f>(B109*B4+C109*C4+D109*D4+E109*E4+F109*F4)/SUM(B4:F4)</f>
        <v>0.01165627462166873</v>
      </c>
    </row>
    <row r="110" spans="1:11" ht="12.75">
      <c r="A110" t="s">
        <v>74</v>
      </c>
      <c r="B110">
        <f>B70*10000/B62</f>
        <v>-0.24358656452568042</v>
      </c>
      <c r="C110">
        <f>C70*10000/C62</f>
        <v>-0.06415894101045973</v>
      </c>
      <c r="D110">
        <f>D70*10000/D62</f>
        <v>-0.04537281354645417</v>
      </c>
      <c r="E110">
        <f>E70*10000/E62</f>
        <v>-0.16648850185367123</v>
      </c>
      <c r="F110">
        <f>F70*10000/F62</f>
        <v>-0.32877777739420383</v>
      </c>
      <c r="G110">
        <f>AVERAGE(C110:E110)</f>
        <v>-0.09200675213686171</v>
      </c>
      <c r="H110">
        <f>STDEV(C110:E110)</f>
        <v>0.06518341757634034</v>
      </c>
      <c r="I110">
        <f>(B110*B4+C110*C4+D110*D4+E110*E4+F110*F4)/SUM(B4:F4)</f>
        <v>-0.14557439359460317</v>
      </c>
      <c r="K110">
        <f>EXP(AVERAGE(K103:K107))</f>
        <v>0.0328927685902354</v>
      </c>
    </row>
    <row r="111" spans="1:9" ht="12.75">
      <c r="A111" t="s">
        <v>75</v>
      </c>
      <c r="B111">
        <f>B71*10000/B62</f>
        <v>-0.015099390875267205</v>
      </c>
      <c r="C111">
        <f>C71*10000/C62</f>
        <v>-0.01572908083736878</v>
      </c>
      <c r="D111">
        <f>D71*10000/D62</f>
        <v>-0.004279994719234345</v>
      </c>
      <c r="E111">
        <f>E71*10000/E62</f>
        <v>-0.002173947917894316</v>
      </c>
      <c r="F111">
        <f>F71*10000/F62</f>
        <v>-0.022967804051103668</v>
      </c>
      <c r="G111">
        <f>AVERAGE(C111:E111)</f>
        <v>-0.007394341158165813</v>
      </c>
      <c r="H111">
        <f>STDEV(C111:E111)</f>
        <v>0.007294502890699197</v>
      </c>
      <c r="I111">
        <f>(B111*B4+C111*C4+D111*D4+E111*E4+F111*F4)/SUM(B4:F4)</f>
        <v>-0.010587542036709842</v>
      </c>
    </row>
    <row r="112" spans="1:9" ht="12.75">
      <c r="A112" t="s">
        <v>76</v>
      </c>
      <c r="B112">
        <f>B72*10000/B62</f>
        <v>-0.03316843067339191</v>
      </c>
      <c r="C112">
        <f>C72*10000/C62</f>
        <v>-0.027398534987148913</v>
      </c>
      <c r="D112">
        <f>D72*10000/D62</f>
        <v>-0.038309244835304554</v>
      </c>
      <c r="E112">
        <f>E72*10000/E62</f>
        <v>-0.04933919484812043</v>
      </c>
      <c r="F112">
        <f>F72*10000/F62</f>
        <v>-0.07434342853652175</v>
      </c>
      <c r="G112">
        <f>AVERAGE(C112:E112)</f>
        <v>-0.03834899155685797</v>
      </c>
      <c r="H112">
        <f>STDEV(C112:E112)</f>
        <v>0.01097038393289485</v>
      </c>
      <c r="I112">
        <f>(B112*B4+C112*C4+D112*D4+E112*E4+F112*F4)/SUM(B4:F4)</f>
        <v>-0.04240287802002104</v>
      </c>
    </row>
    <row r="113" spans="1:9" ht="12.75">
      <c r="A113" t="s">
        <v>77</v>
      </c>
      <c r="B113">
        <f>B73*10000/B62</f>
        <v>0.030377332832986634</v>
      </c>
      <c r="C113">
        <f>C73*10000/C62</f>
        <v>0.028368332217596593</v>
      </c>
      <c r="D113">
        <f>D73*10000/D62</f>
        <v>0.027265780883831102</v>
      </c>
      <c r="E113">
        <f>E73*10000/E62</f>
        <v>0.024730660106544827</v>
      </c>
      <c r="F113">
        <f>F73*10000/F62</f>
        <v>-0.011563521199543493</v>
      </c>
      <c r="G113">
        <f>AVERAGE(C113:E113)</f>
        <v>0.026788257735990844</v>
      </c>
      <c r="H113">
        <f>STDEV(C113:E113)</f>
        <v>0.001865257586614586</v>
      </c>
      <c r="I113">
        <f>(B113*B4+C113*C4+D113*D4+E113*E4+F113*F4)/SUM(B4:F4)</f>
        <v>0.02219097162973363</v>
      </c>
    </row>
    <row r="114" spans="1:11" ht="12.75">
      <c r="A114" t="s">
        <v>78</v>
      </c>
      <c r="B114">
        <f>B74*10000/B62</f>
        <v>-0.19379368811634978</v>
      </c>
      <c r="C114">
        <f>C74*10000/C62</f>
        <v>-0.18744028984421574</v>
      </c>
      <c r="D114">
        <f>D74*10000/D62</f>
        <v>-0.18247206807465643</v>
      </c>
      <c r="E114">
        <f>E74*10000/E62</f>
        <v>-0.16685462850766467</v>
      </c>
      <c r="F114">
        <f>F74*10000/F62</f>
        <v>-0.1316566154183265</v>
      </c>
      <c r="G114">
        <f>AVERAGE(C114:E114)</f>
        <v>-0.17892232880884562</v>
      </c>
      <c r="H114">
        <f>STDEV(C114:E114)</f>
        <v>0.01074210639526641</v>
      </c>
      <c r="I114">
        <f>(B114*B4+C114*C4+D114*D4+E114*E4+F114*F4)/SUM(B4:F4)</f>
        <v>-0.1747689119057406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-0.013202906125116343</v>
      </c>
      <c r="C115">
        <f>C75*10000/C62</f>
        <v>-0.005494110359982192</v>
      </c>
      <c r="D115">
        <f>D75*10000/D62</f>
        <v>-0.007502249697413198</v>
      </c>
      <c r="E115">
        <f>E75*10000/E62</f>
        <v>-0.004592159078301384</v>
      </c>
      <c r="F115">
        <f>F75*10000/F62</f>
        <v>-0.0044288389239781996</v>
      </c>
      <c r="G115">
        <f>AVERAGE(C115:E115)</f>
        <v>-0.005862839711898924</v>
      </c>
      <c r="H115">
        <f>STDEV(C115:E115)</f>
        <v>0.0014896737408185553</v>
      </c>
      <c r="I115">
        <f>(B115*B4+C115*C4+D115*D4+E115*E4+F115*F4)/SUM(B4:F4)</f>
        <v>-0.006735026189311483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-83.48423993067098</v>
      </c>
      <c r="C122">
        <f>C82*10000/C62</f>
        <v>-42.26162676757989</v>
      </c>
      <c r="D122">
        <f>D82*10000/D62</f>
        <v>-4.534763659381874</v>
      </c>
      <c r="E122">
        <f>E82*10000/E62</f>
        <v>48.2768349065729</v>
      </c>
      <c r="F122">
        <f>F82*10000/F62</f>
        <v>83.03045773472385</v>
      </c>
      <c r="G122">
        <f>AVERAGE(C122:E122)</f>
        <v>0.4934814932037123</v>
      </c>
      <c r="H122">
        <f>STDEV(C122:E122)</f>
        <v>45.478189251182634</v>
      </c>
      <c r="I122">
        <f>(B122*B4+C122*C4+D122*D4+E122*E4+F122*F4)/SUM(B4:F4)</f>
        <v>-0.6545739267617062</v>
      </c>
    </row>
    <row r="123" spans="1:9" ht="12.75">
      <c r="A123" t="s">
        <v>82</v>
      </c>
      <c r="B123">
        <f>B83*10000/B62</f>
        <v>-2.255354617790632</v>
      </c>
      <c r="C123">
        <f>C83*10000/C62</f>
        <v>-2.9784459936052357</v>
      </c>
      <c r="D123">
        <f>D83*10000/D62</f>
        <v>-1.5485628960802669</v>
      </c>
      <c r="E123">
        <f>E83*10000/E62</f>
        <v>-0.26263350882767583</v>
      </c>
      <c r="F123">
        <f>F83*10000/F62</f>
        <v>4.352319945517555</v>
      </c>
      <c r="G123">
        <f>AVERAGE(C123:E123)</f>
        <v>-1.5965474661710595</v>
      </c>
      <c r="H123">
        <f>STDEV(C123:E123)</f>
        <v>1.35854195825654</v>
      </c>
      <c r="I123">
        <f>(B123*B4+C123*C4+D123*D4+E123*E4+F123*F4)/SUM(B4:F4)</f>
        <v>-0.8980390252144583</v>
      </c>
    </row>
    <row r="124" spans="1:9" ht="12.75">
      <c r="A124" t="s">
        <v>83</v>
      </c>
      <c r="B124">
        <f>B84*10000/B62</f>
        <v>-3.38700143930238</v>
      </c>
      <c r="C124">
        <f>C84*10000/C62</f>
        <v>0.06270983060507515</v>
      </c>
      <c r="D124">
        <f>D84*10000/D62</f>
        <v>-0.19097947993886435</v>
      </c>
      <c r="E124">
        <f>E84*10000/E62</f>
        <v>-2.930791118050782</v>
      </c>
      <c r="F124">
        <f>F84*10000/F62</f>
        <v>-2.585606705911918</v>
      </c>
      <c r="G124">
        <f>AVERAGE(C124:E124)</f>
        <v>-1.019686922461524</v>
      </c>
      <c r="H124">
        <f>STDEV(C124:E124)</f>
        <v>1.6599183718997192</v>
      </c>
      <c r="I124">
        <f>(B124*B4+C124*C4+D124*D4+E124*E4+F124*F4)/SUM(B4:F4)</f>
        <v>-1.5719811089564713</v>
      </c>
    </row>
    <row r="125" spans="1:9" ht="12.75">
      <c r="A125" t="s">
        <v>84</v>
      </c>
      <c r="B125">
        <f>B85*10000/B62</f>
        <v>0.19495669218424505</v>
      </c>
      <c r="C125">
        <f>C85*10000/C62</f>
        <v>-0.1885286579954265</v>
      </c>
      <c r="D125">
        <f>D85*10000/D62</f>
        <v>-0.10539023462806917</v>
      </c>
      <c r="E125">
        <f>E85*10000/E62</f>
        <v>1.128159932248603</v>
      </c>
      <c r="F125">
        <f>F85*10000/F62</f>
        <v>-0.7852757560848828</v>
      </c>
      <c r="G125">
        <f>AVERAGE(C125:E125)</f>
        <v>0.2780803465417024</v>
      </c>
      <c r="H125">
        <f>STDEV(C125:E125)</f>
        <v>0.7373631913017589</v>
      </c>
      <c r="I125">
        <f>(B125*B4+C125*C4+D125*D4+E125*E4+F125*F4)/SUM(B4:F4)</f>
        <v>0.12429753427602033</v>
      </c>
    </row>
    <row r="126" spans="1:9" ht="12.75">
      <c r="A126" t="s">
        <v>85</v>
      </c>
      <c r="B126">
        <f>B86*10000/B62</f>
        <v>0.8324419496308305</v>
      </c>
      <c r="C126">
        <f>C86*10000/C62</f>
        <v>0.45959320157664796</v>
      </c>
      <c r="D126">
        <f>D86*10000/D62</f>
        <v>0.6782554811228079</v>
      </c>
      <c r="E126">
        <f>E86*10000/E62</f>
        <v>0.18800386920263618</v>
      </c>
      <c r="F126">
        <f>F86*10000/F62</f>
        <v>1.547601966833051</v>
      </c>
      <c r="G126">
        <f>AVERAGE(C126:E126)</f>
        <v>0.44195085063403067</v>
      </c>
      <c r="H126">
        <f>STDEV(C126:E126)</f>
        <v>0.24560150683102186</v>
      </c>
      <c r="I126">
        <f>(B126*B4+C126*C4+D126*D4+E126*E4+F126*F4)/SUM(B4:F4)</f>
        <v>0.6460229874456551</v>
      </c>
    </row>
    <row r="127" spans="1:9" ht="12.75">
      <c r="A127" t="s">
        <v>86</v>
      </c>
      <c r="B127">
        <f>B87*10000/B62</f>
        <v>0.05187393340934965</v>
      </c>
      <c r="C127">
        <f>C87*10000/C62</f>
        <v>-0.06758533754394026</v>
      </c>
      <c r="D127">
        <f>D87*10000/D62</f>
        <v>-0.2689761182885751</v>
      </c>
      <c r="E127">
        <f>E87*10000/E62</f>
        <v>-0.2769241001621199</v>
      </c>
      <c r="F127">
        <f>F87*10000/F62</f>
        <v>-0.2526913718906178</v>
      </c>
      <c r="G127">
        <f>AVERAGE(C127:E127)</f>
        <v>-0.2044951853315451</v>
      </c>
      <c r="H127">
        <f>STDEV(C127:E127)</f>
        <v>0.1186339850965328</v>
      </c>
      <c r="I127">
        <f>(B127*B4+C127*C4+D127*D4+E127*E4+F127*F4)/SUM(B4:F4)</f>
        <v>-0.17379310404652523</v>
      </c>
    </row>
    <row r="128" spans="1:9" ht="12.75">
      <c r="A128" t="s">
        <v>87</v>
      </c>
      <c r="B128">
        <f>B88*10000/B62</f>
        <v>-0.2909471414417703</v>
      </c>
      <c r="C128">
        <f>C88*10000/C62</f>
        <v>0.1941373486142962</v>
      </c>
      <c r="D128">
        <f>D88*10000/D62</f>
        <v>0.3217128249412908</v>
      </c>
      <c r="E128">
        <f>E88*10000/E62</f>
        <v>0.5750076962001518</v>
      </c>
      <c r="F128">
        <f>F88*10000/F62</f>
        <v>0.48884352299574635</v>
      </c>
      <c r="G128">
        <f>AVERAGE(C128:E128)</f>
        <v>0.36361928991857956</v>
      </c>
      <c r="H128">
        <f>STDEV(C128:E128)</f>
        <v>0.19386250094516003</v>
      </c>
      <c r="I128">
        <f>(B128*B4+C128*C4+D128*D4+E128*E4+F128*F4)/SUM(B4:F4)</f>
        <v>0.28551137291881235</v>
      </c>
    </row>
    <row r="129" spans="1:9" ht="12.75">
      <c r="A129" t="s">
        <v>88</v>
      </c>
      <c r="B129">
        <f>B89*10000/B62</f>
        <v>0.051901931640096585</v>
      </c>
      <c r="C129">
        <f>C89*10000/C62</f>
        <v>-0.03366554248567493</v>
      </c>
      <c r="D129">
        <f>D89*10000/D62</f>
        <v>-0.039367480180953845</v>
      </c>
      <c r="E129">
        <f>E89*10000/E62</f>
        <v>-0.10017654692935433</v>
      </c>
      <c r="F129">
        <f>F89*10000/F62</f>
        <v>-0.10373216651682629</v>
      </c>
      <c r="G129">
        <f>AVERAGE(C129:E129)</f>
        <v>-0.05773652319866104</v>
      </c>
      <c r="H129">
        <f>STDEV(C129:E129)</f>
        <v>0.036864545759666814</v>
      </c>
      <c r="I129">
        <f>(B129*B4+C129*C4+D129*D4+E129*E4+F129*F4)/SUM(B4:F4)</f>
        <v>-0.04799260473252866</v>
      </c>
    </row>
    <row r="130" spans="1:9" ht="12.75">
      <c r="A130" t="s">
        <v>89</v>
      </c>
      <c r="B130">
        <f>B90*10000/B62</f>
        <v>0.22737152842081276</v>
      </c>
      <c r="C130">
        <f>C90*10000/C62</f>
        <v>0.17610996760592537</v>
      </c>
      <c r="D130">
        <f>D90*10000/D62</f>
        <v>0.07172716284809046</v>
      </c>
      <c r="E130">
        <f>E90*10000/E62</f>
        <v>-0.052961775736174575</v>
      </c>
      <c r="F130">
        <f>F90*10000/F62</f>
        <v>0.1688899659488656</v>
      </c>
      <c r="G130">
        <f>AVERAGE(C130:E130)</f>
        <v>0.06495845157261375</v>
      </c>
      <c r="H130">
        <f>STDEV(C130:E130)</f>
        <v>0.11468577718573172</v>
      </c>
      <c r="I130">
        <f>(B130*B4+C130*C4+D130*D4+E130*E4+F130*F4)/SUM(B4:F4)</f>
        <v>0.10233846401907828</v>
      </c>
    </row>
    <row r="131" spans="1:9" ht="12.75">
      <c r="A131" t="s">
        <v>90</v>
      </c>
      <c r="B131">
        <f>B91*10000/B62</f>
        <v>0.022120297632032593</v>
      </c>
      <c r="C131">
        <f>C91*10000/C62</f>
        <v>-0.010014519627958102</v>
      </c>
      <c r="D131">
        <f>D91*10000/D62</f>
        <v>0.0030507720217451914</v>
      </c>
      <c r="E131">
        <f>E91*10000/E62</f>
        <v>-0.048636569222513394</v>
      </c>
      <c r="F131">
        <f>F91*10000/F62</f>
        <v>-0.056147482258986</v>
      </c>
      <c r="G131">
        <f>AVERAGE(C131:E131)</f>
        <v>-0.018533438942908768</v>
      </c>
      <c r="H131">
        <f>STDEV(C131:E131)</f>
        <v>0.026876091623338545</v>
      </c>
      <c r="I131">
        <f>(B131*B4+C131*C4+D131*D4+E131*E4+F131*F4)/SUM(B4:F4)</f>
        <v>-0.01766526951971413</v>
      </c>
    </row>
    <row r="132" spans="1:9" ht="12.75">
      <c r="A132" t="s">
        <v>91</v>
      </c>
      <c r="B132">
        <f>B92*10000/B62</f>
        <v>-0.022889644146114885</v>
      </c>
      <c r="C132">
        <f>C92*10000/C62</f>
        <v>0.017193789430507256</v>
      </c>
      <c r="D132">
        <f>D92*10000/D62</f>
        <v>0.06106223344863432</v>
      </c>
      <c r="E132">
        <f>E92*10000/E62</f>
        <v>0.10777031349412322</v>
      </c>
      <c r="F132">
        <f>F92*10000/F62</f>
        <v>0.0726479551057152</v>
      </c>
      <c r="G132">
        <f>AVERAGE(C132:E132)</f>
        <v>0.062008778791088265</v>
      </c>
      <c r="H132">
        <f>STDEV(C132:E132)</f>
        <v>0.04529568013536933</v>
      </c>
      <c r="I132">
        <f>(B132*B4+C132*C4+D132*D4+E132*E4+F132*F4)/SUM(B4:F4)</f>
        <v>0.05113434332867467</v>
      </c>
    </row>
    <row r="133" spans="1:9" ht="12.75">
      <c r="A133" t="s">
        <v>92</v>
      </c>
      <c r="B133">
        <f>B93*10000/B62</f>
        <v>0.11438115541744048</v>
      </c>
      <c r="C133">
        <f>C93*10000/C62</f>
        <v>0.12035824757342617</v>
      </c>
      <c r="D133">
        <f>D93*10000/D62</f>
        <v>0.10454791327097306</v>
      </c>
      <c r="E133">
        <f>E93*10000/E62</f>
        <v>0.07808985967739962</v>
      </c>
      <c r="F133">
        <f>F93*10000/F62</f>
        <v>0.05873687381173593</v>
      </c>
      <c r="G133">
        <f>AVERAGE(C133:E133)</f>
        <v>0.10099867350726628</v>
      </c>
      <c r="H133">
        <f>STDEV(C133:E133)</f>
        <v>0.021356544219687072</v>
      </c>
      <c r="I133">
        <f>(B133*B4+C133*C4+D133*D4+E133*E4+F133*F4)/SUM(B4:F4)</f>
        <v>0.09729505300825717</v>
      </c>
    </row>
    <row r="134" spans="1:9" ht="12.75">
      <c r="A134" t="s">
        <v>93</v>
      </c>
      <c r="B134">
        <f>B94*10000/B62</f>
        <v>0.02554105941626199</v>
      </c>
      <c r="C134">
        <f>C94*10000/C62</f>
        <v>0.016063482975896205</v>
      </c>
      <c r="D134">
        <f>D94*10000/D62</f>
        <v>0.009615927079903818</v>
      </c>
      <c r="E134">
        <f>E94*10000/E62</f>
        <v>0.005192779138320777</v>
      </c>
      <c r="F134">
        <f>F94*10000/F62</f>
        <v>-0.03932802114912826</v>
      </c>
      <c r="G134">
        <f>AVERAGE(C134:E134)</f>
        <v>0.0102907297313736</v>
      </c>
      <c r="H134">
        <f>STDEV(C134:E134)</f>
        <v>0.0054666780996225</v>
      </c>
      <c r="I134">
        <f>(B134*B4+C134*C4+D134*D4+E134*E4+F134*F4)/SUM(B4:F4)</f>
        <v>0.0058793507487965215</v>
      </c>
    </row>
    <row r="135" spans="1:9" ht="12.75">
      <c r="A135" t="s">
        <v>94</v>
      </c>
      <c r="B135">
        <f>B95*10000/B62</f>
        <v>-0.006234330507047092</v>
      </c>
      <c r="C135">
        <f>C95*10000/C62</f>
        <v>-0.007294516184065446</v>
      </c>
      <c r="D135">
        <f>D95*10000/D62</f>
        <v>-0.0008878160510711254</v>
      </c>
      <c r="E135">
        <f>E95*10000/E62</f>
        <v>-0.004934175988792871</v>
      </c>
      <c r="F135">
        <f>F95*10000/F62</f>
        <v>0.0062307323684488705</v>
      </c>
      <c r="G135">
        <f>AVERAGE(C135:E135)</f>
        <v>-0.004372169407976481</v>
      </c>
      <c r="H135">
        <f>STDEV(C135:E135)</f>
        <v>0.00324011422579329</v>
      </c>
      <c r="I135">
        <f>(B135*B4+C135*C4+D135*D4+E135*E4+F135*F4)/SUM(B4:F4)</f>
        <v>-0.0032272283628538186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2005-01-18T14:43:52Z</cp:lastPrinted>
  <dcterms:created xsi:type="dcterms:W3CDTF">2005-01-18T14:43:52Z</dcterms:created>
  <dcterms:modified xsi:type="dcterms:W3CDTF">2005-01-18T17:03:03Z</dcterms:modified>
  <cp:category/>
  <cp:version/>
  <cp:contentType/>
  <cp:contentStatus/>
</cp:coreProperties>
</file>