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<sst xmlns="http://schemas.openxmlformats.org/spreadsheetml/2006/main" count="204" uniqueCount="98">
  <si>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24/01/2005       12:34:07</t>
  </si>
  <si>
    <t>LISSNER</t>
  </si>
  <si>
    <t>HCMQAP469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</si>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</sst>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7901735"/>
        <c:axId val="26897888"/>
      </c:lineChart>
      <c:catAx>
        <c:axId val="179017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897888"/>
        <c:crosses val="autoZero"/>
        <c:auto val="1"/>
        <c:lblOffset val="100"/>
        <c:noMultiLvlLbl val="0"/>
      </c:catAx>
      <c:valAx>
        <c:axId val="26897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90173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-0.002259</v>
      </c>
      <c r="C4" s="12">
        <v>-0.00375</v>
      </c>
      <c r="D4" s="12">
        <v>-0.003748</v>
      </c>
      <c r="E4" s="12">
        <v>-0.00375</v>
      </c>
      <c r="F4" s="24">
        <v>-0.00208</v>
      </c>
      <c r="G4" s="34">
        <v>-0.011688</v>
      </c>
    </row>
    <row r="5" spans="1:7" ht="12.75" thickBot="1">
      <c r="A5" s="44" t="s">
        <v>13</v>
      </c>
      <c r="B5" s="45">
        <v>-3.630647</v>
      </c>
      <c r="C5" s="46">
        <v>-3.400888</v>
      </c>
      <c r="D5" s="46">
        <v>-0.234561</v>
      </c>
      <c r="E5" s="46">
        <v>3.763654</v>
      </c>
      <c r="F5" s="47">
        <v>3.733806</v>
      </c>
      <c r="G5" s="48">
        <v>10.21195</v>
      </c>
    </row>
    <row r="6" spans="1:7" ht="12.75" thickTop="1">
      <c r="A6" s="6" t="s">
        <v>14</v>
      </c>
      <c r="B6" s="39">
        <v>42.37676</v>
      </c>
      <c r="C6" s="40">
        <v>128.1918</v>
      </c>
      <c r="D6" s="40">
        <v>23.27106</v>
      </c>
      <c r="E6" s="40">
        <v>-212.4074</v>
      </c>
      <c r="F6" s="41">
        <v>63.865</v>
      </c>
      <c r="G6" s="42">
        <v>0.003325894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0.7888007</v>
      </c>
      <c r="C8" s="13">
        <v>0.06527668</v>
      </c>
      <c r="D8" s="13">
        <v>-0.9087461</v>
      </c>
      <c r="E8" s="13">
        <v>0.5078558</v>
      </c>
      <c r="F8" s="25">
        <v>-1.824359</v>
      </c>
      <c r="G8" s="35">
        <v>-0.2097264</v>
      </c>
    </row>
    <row r="9" spans="1:7" ht="12">
      <c r="A9" s="20" t="s">
        <v>17</v>
      </c>
      <c r="B9" s="29">
        <v>0.3650576</v>
      </c>
      <c r="C9" s="13">
        <v>0.2562879</v>
      </c>
      <c r="D9" s="13">
        <v>0.2921232</v>
      </c>
      <c r="E9" s="13">
        <v>-0.1629041</v>
      </c>
      <c r="F9" s="25">
        <v>-1.465969</v>
      </c>
      <c r="G9" s="35">
        <v>-0.04991771</v>
      </c>
    </row>
    <row r="10" spans="1:7" ht="12">
      <c r="A10" s="20" t="s">
        <v>18</v>
      </c>
      <c r="B10" s="29">
        <v>-0.6003751</v>
      </c>
      <c r="C10" s="13">
        <v>-0.2836213</v>
      </c>
      <c r="D10" s="13">
        <v>0.19054</v>
      </c>
      <c r="E10" s="13">
        <v>-0.4920933</v>
      </c>
      <c r="F10" s="25">
        <v>0.3993291</v>
      </c>
      <c r="G10" s="35">
        <v>-0.1745542</v>
      </c>
    </row>
    <row r="11" spans="1:7" ht="12">
      <c r="A11" s="21" t="s">
        <v>19</v>
      </c>
      <c r="B11" s="31">
        <v>3.797124</v>
      </c>
      <c r="C11" s="15">
        <v>2.158151</v>
      </c>
      <c r="D11" s="15">
        <v>2.64203</v>
      </c>
      <c r="E11" s="15">
        <v>3.140315</v>
      </c>
      <c r="F11" s="27">
        <v>15.32129</v>
      </c>
      <c r="G11" s="37">
        <v>4.504421</v>
      </c>
    </row>
    <row r="12" spans="1:7" ht="12">
      <c r="A12" s="20" t="s">
        <v>20</v>
      </c>
      <c r="B12" s="29">
        <v>0.09278885</v>
      </c>
      <c r="C12" s="13">
        <v>-0.2207666</v>
      </c>
      <c r="D12" s="13">
        <v>-0.225381</v>
      </c>
      <c r="E12" s="13">
        <v>-0.1504757</v>
      </c>
      <c r="F12" s="25">
        <v>-0.1336989</v>
      </c>
      <c r="G12" s="35">
        <v>-0.1479033</v>
      </c>
    </row>
    <row r="13" spans="1:7" ht="12">
      <c r="A13" s="20" t="s">
        <v>21</v>
      </c>
      <c r="B13" s="29">
        <v>-0.1046651</v>
      </c>
      <c r="C13" s="13">
        <v>0.01404963</v>
      </c>
      <c r="D13" s="13">
        <v>0.02722659</v>
      </c>
      <c r="E13" s="13">
        <v>-0.07561905</v>
      </c>
      <c r="F13" s="25">
        <v>-0.06043669</v>
      </c>
      <c r="G13" s="35">
        <v>-0.0314892</v>
      </c>
    </row>
    <row r="14" spans="1:7" ht="12">
      <c r="A14" s="20" t="s">
        <v>22</v>
      </c>
      <c r="B14" s="29">
        <v>-0.07567841</v>
      </c>
      <c r="C14" s="13">
        <v>-0.04820418</v>
      </c>
      <c r="D14" s="13">
        <v>-0.06977985</v>
      </c>
      <c r="E14" s="13">
        <v>-0.01868047</v>
      </c>
      <c r="F14" s="25">
        <v>0.1061751</v>
      </c>
      <c r="G14" s="35">
        <v>-0.02967956</v>
      </c>
    </row>
    <row r="15" spans="1:7" ht="12">
      <c r="A15" s="21" t="s">
        <v>23</v>
      </c>
      <c r="B15" s="31">
        <v>-0.2125078</v>
      </c>
      <c r="C15" s="15">
        <v>-0.1018512</v>
      </c>
      <c r="D15" s="15">
        <v>-0.03863049</v>
      </c>
      <c r="E15" s="15">
        <v>-0.0667035</v>
      </c>
      <c r="F15" s="27">
        <v>-0.3207668</v>
      </c>
      <c r="G15" s="37">
        <v>-0.1234352</v>
      </c>
    </row>
    <row r="16" spans="1:7" ht="12">
      <c r="A16" s="20" t="s">
        <v>24</v>
      </c>
      <c r="B16" s="29">
        <v>-0.02570895</v>
      </c>
      <c r="C16" s="13">
        <v>0.00380459</v>
      </c>
      <c r="D16" s="13">
        <v>0.005005078</v>
      </c>
      <c r="E16" s="13">
        <v>0.01091387</v>
      </c>
      <c r="F16" s="25">
        <v>-0.02927933</v>
      </c>
      <c r="G16" s="35">
        <v>-0.002888923</v>
      </c>
    </row>
    <row r="17" spans="1:7" ht="12">
      <c r="A17" s="20" t="s">
        <v>25</v>
      </c>
      <c r="B17" s="29">
        <v>-0.05628626</v>
      </c>
      <c r="C17" s="13">
        <v>-0.05175829</v>
      </c>
      <c r="D17" s="13">
        <v>-0.04763705</v>
      </c>
      <c r="E17" s="13">
        <v>-0.07193743</v>
      </c>
      <c r="F17" s="25">
        <v>-0.05382706</v>
      </c>
      <c r="G17" s="35">
        <v>-0.05655244</v>
      </c>
    </row>
    <row r="18" spans="1:7" ht="12">
      <c r="A18" s="20" t="s">
        <v>26</v>
      </c>
      <c r="B18" s="29">
        <v>0.03037577</v>
      </c>
      <c r="C18" s="13">
        <v>-0.003276568</v>
      </c>
      <c r="D18" s="13">
        <v>0.01728795</v>
      </c>
      <c r="E18" s="13">
        <v>0.07372083</v>
      </c>
      <c r="F18" s="25">
        <v>-0.03193983</v>
      </c>
      <c r="G18" s="35">
        <v>0.02124962</v>
      </c>
    </row>
    <row r="19" spans="1:7" ht="12">
      <c r="A19" s="21" t="s">
        <v>27</v>
      </c>
      <c r="B19" s="31">
        <v>-0.2160783</v>
      </c>
      <c r="C19" s="15">
        <v>-0.1904689</v>
      </c>
      <c r="D19" s="15">
        <v>-0.19892</v>
      </c>
      <c r="E19" s="15">
        <v>-0.1972134</v>
      </c>
      <c r="F19" s="27">
        <v>-0.1491714</v>
      </c>
      <c r="G19" s="37">
        <v>-0.192327</v>
      </c>
    </row>
    <row r="20" spans="1:7" ht="12.75" thickBot="1">
      <c r="A20" s="44" t="s">
        <v>28</v>
      </c>
      <c r="B20" s="45">
        <v>0.001474519</v>
      </c>
      <c r="C20" s="46">
        <v>0.005051808</v>
      </c>
      <c r="D20" s="46">
        <v>0.0050224069999999996</v>
      </c>
      <c r="E20" s="46">
        <v>-0.003693716</v>
      </c>
      <c r="F20" s="47">
        <v>-0.0009883709</v>
      </c>
      <c r="G20" s="48">
        <v>0.001616539</v>
      </c>
    </row>
    <row r="21" spans="1:7" ht="12.75" thickTop="1">
      <c r="A21" s="6" t="s">
        <v>29</v>
      </c>
      <c r="B21" s="39">
        <v>14.47961</v>
      </c>
      <c r="C21" s="40">
        <v>11.52196</v>
      </c>
      <c r="D21" s="40">
        <v>30.40142</v>
      </c>
      <c r="E21" s="40">
        <v>16.70112</v>
      </c>
      <c r="F21" s="41">
        <v>-121.2085</v>
      </c>
      <c r="G21" s="43">
        <v>0.02989462</v>
      </c>
    </row>
    <row r="22" spans="1:7" ht="12">
      <c r="A22" s="20" t="s">
        <v>30</v>
      </c>
      <c r="B22" s="29">
        <v>-72.61421</v>
      </c>
      <c r="C22" s="13">
        <v>-68.01882</v>
      </c>
      <c r="D22" s="13">
        <v>-4.69121</v>
      </c>
      <c r="E22" s="13">
        <v>75.2745</v>
      </c>
      <c r="F22" s="25">
        <v>74.67751</v>
      </c>
      <c r="G22" s="36">
        <v>0</v>
      </c>
    </row>
    <row r="23" spans="1:7" ht="12">
      <c r="A23" s="20" t="s">
        <v>31</v>
      </c>
      <c r="B23" s="29">
        <v>-5.930302</v>
      </c>
      <c r="C23" s="13">
        <v>-1.905847</v>
      </c>
      <c r="D23" s="13">
        <v>-2.455565</v>
      </c>
      <c r="E23" s="13">
        <v>-1.530453</v>
      </c>
      <c r="F23" s="25">
        <v>3.098946</v>
      </c>
      <c r="G23" s="35">
        <v>-1.863438</v>
      </c>
    </row>
    <row r="24" spans="1:7" ht="12">
      <c r="A24" s="20" t="s">
        <v>32</v>
      </c>
      <c r="B24" s="29">
        <v>1.63817</v>
      </c>
      <c r="C24" s="13">
        <v>0.3256866</v>
      </c>
      <c r="D24" s="13">
        <v>-0.2589604</v>
      </c>
      <c r="E24" s="13">
        <v>1.994431</v>
      </c>
      <c r="F24" s="25">
        <v>2.036042</v>
      </c>
      <c r="G24" s="35">
        <v>1.004942</v>
      </c>
    </row>
    <row r="25" spans="1:7" ht="12">
      <c r="A25" s="20" t="s">
        <v>33</v>
      </c>
      <c r="B25" s="29">
        <v>-0.5677025</v>
      </c>
      <c r="C25" s="13">
        <v>-0.9135871</v>
      </c>
      <c r="D25" s="13">
        <v>-0.4533563</v>
      </c>
      <c r="E25" s="13">
        <v>0.2123471</v>
      </c>
      <c r="F25" s="25">
        <v>-2.823709</v>
      </c>
      <c r="G25" s="35">
        <v>-0.7367312</v>
      </c>
    </row>
    <row r="26" spans="1:7" ht="12">
      <c r="A26" s="21" t="s">
        <v>34</v>
      </c>
      <c r="B26" s="31">
        <v>0.9389244</v>
      </c>
      <c r="C26" s="15">
        <v>0.3649924</v>
      </c>
      <c r="D26" s="15">
        <v>0.07946724</v>
      </c>
      <c r="E26" s="15">
        <v>0.1420925</v>
      </c>
      <c r="F26" s="27">
        <v>1.811777</v>
      </c>
      <c r="G26" s="37">
        <v>0.5188385</v>
      </c>
    </row>
    <row r="27" spans="1:7" ht="12">
      <c r="A27" s="20" t="s">
        <v>35</v>
      </c>
      <c r="B27" s="29">
        <v>-0.2566258</v>
      </c>
      <c r="C27" s="13">
        <v>-0.1236676</v>
      </c>
      <c r="D27" s="13">
        <v>-0.06819291</v>
      </c>
      <c r="E27" s="13">
        <v>-0.288211</v>
      </c>
      <c r="F27" s="25">
        <v>-0.09410656</v>
      </c>
      <c r="G27" s="35">
        <v>-0.1652357</v>
      </c>
    </row>
    <row r="28" spans="1:7" ht="12">
      <c r="A28" s="20" t="s">
        <v>36</v>
      </c>
      <c r="B28" s="29">
        <v>0.2904469</v>
      </c>
      <c r="C28" s="13">
        <v>0.3992305</v>
      </c>
      <c r="D28" s="13">
        <v>0.3577252</v>
      </c>
      <c r="E28" s="13">
        <v>0.4562143</v>
      </c>
      <c r="F28" s="25">
        <v>0.4496357</v>
      </c>
      <c r="G28" s="35">
        <v>0.3939132</v>
      </c>
    </row>
    <row r="29" spans="1:7" ht="12">
      <c r="A29" s="20" t="s">
        <v>37</v>
      </c>
      <c r="B29" s="29">
        <v>0.03406594</v>
      </c>
      <c r="C29" s="13">
        <v>-0.1028754</v>
      </c>
      <c r="D29" s="13">
        <v>-0.1389505</v>
      </c>
      <c r="E29" s="13">
        <v>0.00494758</v>
      </c>
      <c r="F29" s="25">
        <v>-0.08014304</v>
      </c>
      <c r="G29" s="35">
        <v>-0.06272949</v>
      </c>
    </row>
    <row r="30" spans="1:7" ht="12">
      <c r="A30" s="21" t="s">
        <v>38</v>
      </c>
      <c r="B30" s="31">
        <v>0.1620551</v>
      </c>
      <c r="C30" s="15">
        <v>-0.008768147</v>
      </c>
      <c r="D30" s="15">
        <v>0.03571988</v>
      </c>
      <c r="E30" s="15">
        <v>0.02142437</v>
      </c>
      <c r="F30" s="27">
        <v>0.2039904</v>
      </c>
      <c r="G30" s="37">
        <v>0.06234226</v>
      </c>
    </row>
    <row r="31" spans="1:7" ht="12">
      <c r="A31" s="20" t="s">
        <v>39</v>
      </c>
      <c r="B31" s="29">
        <v>-0.006697485</v>
      </c>
      <c r="C31" s="13">
        <v>-0.01527768</v>
      </c>
      <c r="D31" s="13">
        <v>-0.03076315</v>
      </c>
      <c r="E31" s="13">
        <v>-0.05821313</v>
      </c>
      <c r="F31" s="25">
        <v>0.0125745</v>
      </c>
      <c r="G31" s="35">
        <v>-0.02437094</v>
      </c>
    </row>
    <row r="32" spans="1:7" ht="12">
      <c r="A32" s="20" t="s">
        <v>40</v>
      </c>
      <c r="B32" s="29">
        <v>0.02890838</v>
      </c>
      <c r="C32" s="13">
        <v>0.06591222</v>
      </c>
      <c r="D32" s="13">
        <v>0.06372786</v>
      </c>
      <c r="E32" s="13">
        <v>0.01759706</v>
      </c>
      <c r="F32" s="25">
        <v>0.03225829</v>
      </c>
      <c r="G32" s="35">
        <v>0.04391239</v>
      </c>
    </row>
    <row r="33" spans="1:7" ht="12">
      <c r="A33" s="20" t="s">
        <v>41</v>
      </c>
      <c r="B33" s="29">
        <v>0.1263454</v>
      </c>
      <c r="C33" s="13">
        <v>0.1077971</v>
      </c>
      <c r="D33" s="13">
        <v>0.1103693</v>
      </c>
      <c r="E33" s="13">
        <v>0.1116904</v>
      </c>
      <c r="F33" s="25">
        <v>0.1020318</v>
      </c>
      <c r="G33" s="35">
        <v>0.1112711</v>
      </c>
    </row>
    <row r="34" spans="1:7" ht="12">
      <c r="A34" s="21" t="s">
        <v>42</v>
      </c>
      <c r="B34" s="31">
        <v>0.009308127</v>
      </c>
      <c r="C34" s="15">
        <v>-0.002097379</v>
      </c>
      <c r="D34" s="15">
        <v>-0.004537002</v>
      </c>
      <c r="E34" s="15">
        <v>-0.01680694</v>
      </c>
      <c r="F34" s="27">
        <v>-0.04229019</v>
      </c>
      <c r="G34" s="37">
        <v>-0.009924289</v>
      </c>
    </row>
    <row r="35" spans="1:7" ht="12.75" thickBot="1">
      <c r="A35" s="22" t="s">
        <v>43</v>
      </c>
      <c r="B35" s="32">
        <v>-0.001369928</v>
      </c>
      <c r="C35" s="16">
        <v>-0.004367552</v>
      </c>
      <c r="D35" s="16">
        <v>-0.005844962</v>
      </c>
      <c r="E35" s="16">
        <v>0.005760415</v>
      </c>
      <c r="F35" s="28">
        <v>0.005249907</v>
      </c>
      <c r="G35" s="38">
        <v>-0.0005689779</v>
      </c>
    </row>
    <row r="36" spans="1:7" ht="12">
      <c r="A36" s="4" t="s">
        <v>44</v>
      </c>
      <c r="B36" s="3">
        <v>19.80286</v>
      </c>
      <c r="C36" s="3">
        <v>19.81201</v>
      </c>
      <c r="D36" s="3">
        <v>19.83643</v>
      </c>
      <c r="E36" s="3">
        <v>19.84863</v>
      </c>
      <c r="F36" s="3">
        <v>19.87305</v>
      </c>
      <c r="G36" s="3"/>
    </row>
    <row r="37" spans="1:6" ht="12">
      <c r="A37" s="4" t="s">
        <v>45</v>
      </c>
      <c r="B37" s="2">
        <v>0.2070109</v>
      </c>
      <c r="C37" s="2">
        <v>0.4099528</v>
      </c>
      <c r="D37" s="2">
        <v>0.4847209</v>
      </c>
      <c r="E37" s="2">
        <v>0.5437215</v>
      </c>
      <c r="F37" s="2">
        <v>0.587972</v>
      </c>
    </row>
    <row r="38" spans="1:7" ht="12">
      <c r="A38" s="4" t="s">
        <v>53</v>
      </c>
      <c r="B38" s="2">
        <v>-7.185796E-05</v>
      </c>
      <c r="C38" s="2">
        <v>-0.0002177828</v>
      </c>
      <c r="D38" s="2">
        <v>-3.953654E-05</v>
      </c>
      <c r="E38" s="2">
        <v>0.0003608585</v>
      </c>
      <c r="F38" s="2">
        <v>-0.0001070258</v>
      </c>
      <c r="G38" s="2">
        <v>0.000217333</v>
      </c>
    </row>
    <row r="39" spans="1:7" ht="12.75" thickBot="1">
      <c r="A39" s="4" t="s">
        <v>54</v>
      </c>
      <c r="B39" s="2">
        <v>-2.513714E-05</v>
      </c>
      <c r="C39" s="2">
        <v>-2.106866E-05</v>
      </c>
      <c r="D39" s="2">
        <v>-5.170097E-05</v>
      </c>
      <c r="E39" s="2">
        <v>-3.110825E-05</v>
      </c>
      <c r="F39" s="2">
        <v>0.0002068537</v>
      </c>
      <c r="G39" s="2">
        <v>0.001190227</v>
      </c>
    </row>
    <row r="40" spans="2:7" ht="12.75" thickBot="1">
      <c r="B40" s="7" t="s">
        <v>46</v>
      </c>
      <c r="C40" s="18">
        <v>-0.003749</v>
      </c>
      <c r="D40" s="17" t="s">
        <v>47</v>
      </c>
      <c r="E40" s="18">
        <v>3.117505</v>
      </c>
      <c r="F40" s="17" t="s">
        <v>48</v>
      </c>
      <c r="G40" s="8">
        <v>54.978624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</v>
      </c>
      <c r="D4">
        <v>0.003748</v>
      </c>
      <c r="E4">
        <v>0.00375</v>
      </c>
      <c r="F4">
        <v>0.00208</v>
      </c>
      <c r="G4">
        <v>0.011688</v>
      </c>
    </row>
    <row r="5" spans="1:7" ht="12.75">
      <c r="A5" t="s">
        <v>13</v>
      </c>
      <c r="B5">
        <v>-3.630647</v>
      </c>
      <c r="C5">
        <v>-3.400888</v>
      </c>
      <c r="D5">
        <v>-0.234561</v>
      </c>
      <c r="E5">
        <v>3.763654</v>
      </c>
      <c r="F5">
        <v>3.733806</v>
      </c>
      <c r="G5">
        <v>10.21195</v>
      </c>
    </row>
    <row r="6" spans="1:7" ht="12.75">
      <c r="A6" t="s">
        <v>14</v>
      </c>
      <c r="B6" s="49">
        <v>42.37676</v>
      </c>
      <c r="C6" s="49">
        <v>128.1918</v>
      </c>
      <c r="D6" s="49">
        <v>23.27106</v>
      </c>
      <c r="E6" s="49">
        <v>-212.4074</v>
      </c>
      <c r="F6" s="49">
        <v>63.865</v>
      </c>
      <c r="G6" s="49">
        <v>0.003325894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0.7888007</v>
      </c>
      <c r="C8" s="49">
        <v>0.06527668</v>
      </c>
      <c r="D8" s="49">
        <v>-0.9087461</v>
      </c>
      <c r="E8" s="49">
        <v>0.5078558</v>
      </c>
      <c r="F8" s="49">
        <v>-1.824359</v>
      </c>
      <c r="G8" s="49">
        <v>-0.2097264</v>
      </c>
    </row>
    <row r="9" spans="1:7" ht="12.75">
      <c r="A9" t="s">
        <v>17</v>
      </c>
      <c r="B9" s="49">
        <v>0.3650576</v>
      </c>
      <c r="C9" s="49">
        <v>0.2562879</v>
      </c>
      <c r="D9" s="49">
        <v>0.2921232</v>
      </c>
      <c r="E9" s="49">
        <v>-0.1629041</v>
      </c>
      <c r="F9" s="49">
        <v>-1.465969</v>
      </c>
      <c r="G9" s="49">
        <v>-0.04991771</v>
      </c>
    </row>
    <row r="10" spans="1:7" ht="12.75">
      <c r="A10" t="s">
        <v>18</v>
      </c>
      <c r="B10" s="49">
        <v>-0.6003751</v>
      </c>
      <c r="C10" s="49">
        <v>-0.2836213</v>
      </c>
      <c r="D10" s="49">
        <v>0.19054</v>
      </c>
      <c r="E10" s="49">
        <v>-0.4920933</v>
      </c>
      <c r="F10" s="49">
        <v>0.3993291</v>
      </c>
      <c r="G10" s="49">
        <v>-0.1745542</v>
      </c>
    </row>
    <row r="11" spans="1:7" ht="12.75">
      <c r="A11" t="s">
        <v>19</v>
      </c>
      <c r="B11" s="49">
        <v>3.797124</v>
      </c>
      <c r="C11" s="49">
        <v>2.158151</v>
      </c>
      <c r="D11" s="49">
        <v>2.64203</v>
      </c>
      <c r="E11" s="49">
        <v>3.140315</v>
      </c>
      <c r="F11" s="49">
        <v>15.32129</v>
      </c>
      <c r="G11" s="49">
        <v>4.504421</v>
      </c>
    </row>
    <row r="12" spans="1:7" ht="12.75">
      <c r="A12" t="s">
        <v>20</v>
      </c>
      <c r="B12" s="49">
        <v>0.09278885</v>
      </c>
      <c r="C12" s="49">
        <v>-0.2207666</v>
      </c>
      <c r="D12" s="49">
        <v>-0.225381</v>
      </c>
      <c r="E12" s="49">
        <v>-0.1504757</v>
      </c>
      <c r="F12" s="49">
        <v>-0.1336989</v>
      </c>
      <c r="G12" s="49">
        <v>-0.1479033</v>
      </c>
    </row>
    <row r="13" spans="1:7" ht="12.75">
      <c r="A13" t="s">
        <v>21</v>
      </c>
      <c r="B13" s="49">
        <v>-0.1046651</v>
      </c>
      <c r="C13" s="49">
        <v>0.01404963</v>
      </c>
      <c r="D13" s="49">
        <v>0.02722659</v>
      </c>
      <c r="E13" s="49">
        <v>-0.07561905</v>
      </c>
      <c r="F13" s="49">
        <v>-0.06043669</v>
      </c>
      <c r="G13" s="49">
        <v>-0.0314892</v>
      </c>
    </row>
    <row r="14" spans="1:7" ht="12.75">
      <c r="A14" t="s">
        <v>22</v>
      </c>
      <c r="B14" s="49">
        <v>-0.07567841</v>
      </c>
      <c r="C14" s="49">
        <v>-0.04820418</v>
      </c>
      <c r="D14" s="49">
        <v>-0.06977985</v>
      </c>
      <c r="E14" s="49">
        <v>-0.01868047</v>
      </c>
      <c r="F14" s="49">
        <v>0.1061751</v>
      </c>
      <c r="G14" s="49">
        <v>-0.02967956</v>
      </c>
    </row>
    <row r="15" spans="1:7" ht="12.75">
      <c r="A15" t="s">
        <v>23</v>
      </c>
      <c r="B15" s="49">
        <v>-0.2125078</v>
      </c>
      <c r="C15" s="49">
        <v>-0.1018512</v>
      </c>
      <c r="D15" s="49">
        <v>-0.03863049</v>
      </c>
      <c r="E15" s="49">
        <v>-0.0667035</v>
      </c>
      <c r="F15" s="49">
        <v>-0.3207668</v>
      </c>
      <c r="G15" s="49">
        <v>-0.1234352</v>
      </c>
    </row>
    <row r="16" spans="1:7" ht="12.75">
      <c r="A16" t="s">
        <v>24</v>
      </c>
      <c r="B16" s="49">
        <v>-0.02570895</v>
      </c>
      <c r="C16" s="49">
        <v>0.00380459</v>
      </c>
      <c r="D16" s="49">
        <v>0.005005078</v>
      </c>
      <c r="E16" s="49">
        <v>0.01091387</v>
      </c>
      <c r="F16" s="49">
        <v>-0.02927933</v>
      </c>
      <c r="G16" s="49">
        <v>-0.002888923</v>
      </c>
    </row>
    <row r="17" spans="1:7" ht="12.75">
      <c r="A17" t="s">
        <v>25</v>
      </c>
      <c r="B17" s="49">
        <v>-0.05628626</v>
      </c>
      <c r="C17" s="49">
        <v>-0.05175829</v>
      </c>
      <c r="D17" s="49">
        <v>-0.04763705</v>
      </c>
      <c r="E17" s="49">
        <v>-0.07193743</v>
      </c>
      <c r="F17" s="49">
        <v>-0.05382706</v>
      </c>
      <c r="G17" s="49">
        <v>-0.05655244</v>
      </c>
    </row>
    <row r="18" spans="1:7" ht="12.75">
      <c r="A18" t="s">
        <v>26</v>
      </c>
      <c r="B18" s="49">
        <v>0.03037577</v>
      </c>
      <c r="C18" s="49">
        <v>-0.003276568</v>
      </c>
      <c r="D18" s="49">
        <v>0.01728795</v>
      </c>
      <c r="E18" s="49">
        <v>0.07372083</v>
      </c>
      <c r="F18" s="49">
        <v>-0.03193983</v>
      </c>
      <c r="G18" s="49">
        <v>0.02124962</v>
      </c>
    </row>
    <row r="19" spans="1:7" ht="12.75">
      <c r="A19" t="s">
        <v>27</v>
      </c>
      <c r="B19" s="49">
        <v>-0.2160783</v>
      </c>
      <c r="C19" s="49">
        <v>-0.1904689</v>
      </c>
      <c r="D19" s="49">
        <v>-0.19892</v>
      </c>
      <c r="E19" s="49">
        <v>-0.1972134</v>
      </c>
      <c r="F19" s="49">
        <v>-0.1491714</v>
      </c>
      <c r="G19" s="49">
        <v>-0.192327</v>
      </c>
    </row>
    <row r="20" spans="1:7" ht="12.75">
      <c r="A20" t="s">
        <v>28</v>
      </c>
      <c r="B20" s="49">
        <v>0.001474519</v>
      </c>
      <c r="C20" s="49">
        <v>0.005051808</v>
      </c>
      <c r="D20" s="49">
        <v>0.0050224069999999996</v>
      </c>
      <c r="E20" s="49">
        <v>-0.003693716</v>
      </c>
      <c r="F20" s="49">
        <v>-0.0009883709</v>
      </c>
      <c r="G20" s="49">
        <v>0.001616539</v>
      </c>
    </row>
    <row r="21" spans="1:7" ht="12.75">
      <c r="A21" t="s">
        <v>29</v>
      </c>
      <c r="B21" s="49">
        <v>14.47961</v>
      </c>
      <c r="C21" s="49">
        <v>11.52196</v>
      </c>
      <c r="D21" s="49">
        <v>30.40142</v>
      </c>
      <c r="E21" s="49">
        <v>16.70112</v>
      </c>
      <c r="F21" s="49">
        <v>-121.2085</v>
      </c>
      <c r="G21" s="49">
        <v>0.02989462</v>
      </c>
    </row>
    <row r="22" spans="1:7" ht="12.75">
      <c r="A22" t="s">
        <v>30</v>
      </c>
      <c r="B22" s="49">
        <v>-72.61421</v>
      </c>
      <c r="C22" s="49">
        <v>-68.01882</v>
      </c>
      <c r="D22" s="49">
        <v>-4.69121</v>
      </c>
      <c r="E22" s="49">
        <v>75.2745</v>
      </c>
      <c r="F22" s="49">
        <v>74.67751</v>
      </c>
      <c r="G22" s="49">
        <v>0</v>
      </c>
    </row>
    <row r="23" spans="1:7" ht="12.75">
      <c r="A23" t="s">
        <v>31</v>
      </c>
      <c r="B23" s="49">
        <v>-5.930302</v>
      </c>
      <c r="C23" s="49">
        <v>-1.905847</v>
      </c>
      <c r="D23" s="49">
        <v>-2.455565</v>
      </c>
      <c r="E23" s="49">
        <v>-1.530453</v>
      </c>
      <c r="F23" s="49">
        <v>3.098946</v>
      </c>
      <c r="G23" s="49">
        <v>-1.863438</v>
      </c>
    </row>
    <row r="24" spans="1:7" ht="12.75">
      <c r="A24" t="s">
        <v>32</v>
      </c>
      <c r="B24" s="49">
        <v>1.63817</v>
      </c>
      <c r="C24" s="49">
        <v>0.3256866</v>
      </c>
      <c r="D24" s="49">
        <v>-0.2589604</v>
      </c>
      <c r="E24" s="49">
        <v>1.994431</v>
      </c>
      <c r="F24" s="49">
        <v>2.036042</v>
      </c>
      <c r="G24" s="49">
        <v>1.004942</v>
      </c>
    </row>
    <row r="25" spans="1:7" ht="12.75">
      <c r="A25" t="s">
        <v>33</v>
      </c>
      <c r="B25" s="49">
        <v>-0.5677025</v>
      </c>
      <c r="C25" s="49">
        <v>-0.9135871</v>
      </c>
      <c r="D25" s="49">
        <v>-0.4533563</v>
      </c>
      <c r="E25" s="49">
        <v>0.2123471</v>
      </c>
      <c r="F25" s="49">
        <v>-2.823709</v>
      </c>
      <c r="G25" s="49">
        <v>-0.7367312</v>
      </c>
    </row>
    <row r="26" spans="1:7" ht="12.75">
      <c r="A26" t="s">
        <v>34</v>
      </c>
      <c r="B26" s="49">
        <v>0.9389244</v>
      </c>
      <c r="C26" s="49">
        <v>0.3649924</v>
      </c>
      <c r="D26" s="49">
        <v>0.07946724</v>
      </c>
      <c r="E26" s="49">
        <v>0.1420925</v>
      </c>
      <c r="F26" s="49">
        <v>1.811777</v>
      </c>
      <c r="G26" s="49">
        <v>0.5188385</v>
      </c>
    </row>
    <row r="27" spans="1:7" ht="12.75">
      <c r="A27" t="s">
        <v>35</v>
      </c>
      <c r="B27" s="49">
        <v>-0.2566258</v>
      </c>
      <c r="C27" s="49">
        <v>-0.1236676</v>
      </c>
      <c r="D27" s="49">
        <v>-0.06819291</v>
      </c>
      <c r="E27" s="49">
        <v>-0.288211</v>
      </c>
      <c r="F27" s="49">
        <v>-0.09410656</v>
      </c>
      <c r="G27" s="49">
        <v>-0.1652357</v>
      </c>
    </row>
    <row r="28" spans="1:7" ht="12.75">
      <c r="A28" t="s">
        <v>36</v>
      </c>
      <c r="B28" s="49">
        <v>0.2904469</v>
      </c>
      <c r="C28" s="49">
        <v>0.3992305</v>
      </c>
      <c r="D28" s="49">
        <v>0.3577252</v>
      </c>
      <c r="E28" s="49">
        <v>0.4562143</v>
      </c>
      <c r="F28" s="49">
        <v>0.4496357</v>
      </c>
      <c r="G28" s="49">
        <v>0.3939132</v>
      </c>
    </row>
    <row r="29" spans="1:7" ht="12.75">
      <c r="A29" t="s">
        <v>37</v>
      </c>
      <c r="B29" s="49">
        <v>0.03406594</v>
      </c>
      <c r="C29" s="49">
        <v>-0.1028754</v>
      </c>
      <c r="D29" s="49">
        <v>-0.1389505</v>
      </c>
      <c r="E29" s="49">
        <v>0.00494758</v>
      </c>
      <c r="F29" s="49">
        <v>-0.08014304</v>
      </c>
      <c r="G29" s="49">
        <v>-0.06272949</v>
      </c>
    </row>
    <row r="30" spans="1:7" ht="12.75">
      <c r="A30" t="s">
        <v>38</v>
      </c>
      <c r="B30" s="49">
        <v>0.1620551</v>
      </c>
      <c r="C30" s="49">
        <v>-0.008768147</v>
      </c>
      <c r="D30" s="49">
        <v>0.03571988</v>
      </c>
      <c r="E30" s="49">
        <v>0.02142437</v>
      </c>
      <c r="F30" s="49">
        <v>0.2039904</v>
      </c>
      <c r="G30" s="49">
        <v>0.06234226</v>
      </c>
    </row>
    <row r="31" spans="1:7" ht="12.75">
      <c r="A31" t="s">
        <v>39</v>
      </c>
      <c r="B31" s="49">
        <v>-0.006697485</v>
      </c>
      <c r="C31" s="49">
        <v>-0.01527768</v>
      </c>
      <c r="D31" s="49">
        <v>-0.03076315</v>
      </c>
      <c r="E31" s="49">
        <v>-0.05821313</v>
      </c>
      <c r="F31" s="49">
        <v>0.0125745</v>
      </c>
      <c r="G31" s="49">
        <v>-0.02437094</v>
      </c>
    </row>
    <row r="32" spans="1:7" ht="12.75">
      <c r="A32" t="s">
        <v>40</v>
      </c>
      <c r="B32" s="49">
        <v>0.02890838</v>
      </c>
      <c r="C32" s="49">
        <v>0.06591222</v>
      </c>
      <c r="D32" s="49">
        <v>0.06372786</v>
      </c>
      <c r="E32" s="49">
        <v>0.01759706</v>
      </c>
      <c r="F32" s="49">
        <v>0.03225829</v>
      </c>
      <c r="G32" s="49">
        <v>0.04391239</v>
      </c>
    </row>
    <row r="33" spans="1:7" ht="12.75">
      <c r="A33" t="s">
        <v>41</v>
      </c>
      <c r="B33" s="49">
        <v>0.1263454</v>
      </c>
      <c r="C33" s="49">
        <v>0.1077971</v>
      </c>
      <c r="D33" s="49">
        <v>0.1103693</v>
      </c>
      <c r="E33" s="49">
        <v>0.1116904</v>
      </c>
      <c r="F33" s="49">
        <v>0.1020318</v>
      </c>
      <c r="G33" s="49">
        <v>0.1112711</v>
      </c>
    </row>
    <row r="34" spans="1:7" ht="12.75">
      <c r="A34" t="s">
        <v>42</v>
      </c>
      <c r="B34" s="49">
        <v>0.009308127</v>
      </c>
      <c r="C34" s="49">
        <v>-0.002097379</v>
      </c>
      <c r="D34" s="49">
        <v>-0.004537002</v>
      </c>
      <c r="E34" s="49">
        <v>-0.01680694</v>
      </c>
      <c r="F34" s="49">
        <v>-0.04229019</v>
      </c>
      <c r="G34" s="49">
        <v>-0.009924289</v>
      </c>
    </row>
    <row r="35" spans="1:7" ht="12.75">
      <c r="A35" t="s">
        <v>43</v>
      </c>
      <c r="B35" s="49">
        <v>-0.001369928</v>
      </c>
      <c r="C35" s="49">
        <v>-0.004367552</v>
      </c>
      <c r="D35" s="49">
        <v>-0.005844962</v>
      </c>
      <c r="E35" s="49">
        <v>0.005760415</v>
      </c>
      <c r="F35" s="49">
        <v>0.005249907</v>
      </c>
      <c r="G35" s="49">
        <v>-0.0005689779</v>
      </c>
    </row>
    <row r="36" spans="1:6" ht="12.75">
      <c r="A36" t="s">
        <v>44</v>
      </c>
      <c r="B36" s="49">
        <v>19.80286</v>
      </c>
      <c r="C36" s="49">
        <v>19.81201</v>
      </c>
      <c r="D36" s="49">
        <v>19.83643</v>
      </c>
      <c r="E36" s="49">
        <v>19.84863</v>
      </c>
      <c r="F36" s="49">
        <v>19.87305</v>
      </c>
    </row>
    <row r="37" spans="1:6" ht="12.75">
      <c r="A37" t="s">
        <v>45</v>
      </c>
      <c r="B37" s="49">
        <v>0.2070109</v>
      </c>
      <c r="C37" s="49">
        <v>0.4099528</v>
      </c>
      <c r="D37" s="49">
        <v>0.4847209</v>
      </c>
      <c r="E37" s="49">
        <v>0.5437215</v>
      </c>
      <c r="F37" s="49">
        <v>0.587972</v>
      </c>
    </row>
    <row r="38" spans="1:7" ht="12.75">
      <c r="A38" t="s">
        <v>55</v>
      </c>
      <c r="B38" s="49">
        <v>-7.185796E-05</v>
      </c>
      <c r="C38" s="49">
        <v>-0.0002177828</v>
      </c>
      <c r="D38" s="49">
        <v>-3.953654E-05</v>
      </c>
      <c r="E38" s="49">
        <v>0.0003608585</v>
      </c>
      <c r="F38" s="49">
        <v>-0.0001070258</v>
      </c>
      <c r="G38" s="49">
        <v>0.000217333</v>
      </c>
    </row>
    <row r="39" spans="1:7" ht="12.75">
      <c r="A39" t="s">
        <v>56</v>
      </c>
      <c r="B39" s="49">
        <v>-2.513714E-05</v>
      </c>
      <c r="C39" s="49">
        <v>-2.106866E-05</v>
      </c>
      <c r="D39" s="49">
        <v>-5.170097E-05</v>
      </c>
      <c r="E39" s="49">
        <v>-3.110825E-05</v>
      </c>
      <c r="F39" s="49">
        <v>0.0002068537</v>
      </c>
      <c r="G39" s="49">
        <v>0.001190227</v>
      </c>
    </row>
    <row r="40" spans="2:7" ht="12.75">
      <c r="B40" t="s">
        <v>46</v>
      </c>
      <c r="C40">
        <v>-0.003749</v>
      </c>
      <c r="D40" t="s">
        <v>47</v>
      </c>
      <c r="E40">
        <v>3.117505</v>
      </c>
      <c r="F40" t="s">
        <v>48</v>
      </c>
      <c r="G40">
        <v>54.978624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12.505</v>
      </c>
      <c r="F44">
        <v>12.505</v>
      </c>
      <c r="J44">
        <v>12.506</v>
      </c>
    </row>
    <row r="50" spans="1:7" ht="12.75">
      <c r="A50" t="s">
        <v>58</v>
      </c>
      <c r="B50">
        <f>-0.017/(B7*B7+B22*B22)*(B21*B22+B6*B7)</f>
        <v>-7.18579607315504E-05</v>
      </c>
      <c r="C50">
        <f>-0.017/(C7*C7+C22*C22)*(C21*C22+C6*C7)</f>
        <v>-0.0002177827534295581</v>
      </c>
      <c r="D50">
        <f>-0.017/(D7*D7+D22*D22)*(D21*D22+D6*D7)</f>
        <v>-3.953654799327537E-05</v>
      </c>
      <c r="E50">
        <f>-0.017/(E7*E7+E22*E22)*(E21*E22+E6*E7)</f>
        <v>0.0003608584142210755</v>
      </c>
      <c r="F50">
        <f>-0.017/(F7*F7+F22*F22)*(F21*F22+F6*F7)</f>
        <v>-0.00010702576813630374</v>
      </c>
      <c r="G50">
        <f>(B50*B$4+C50*C$4+D50*D$4+E50*E$4+F50*F$4)/SUM(B$4:F$4)</f>
        <v>2.187730206781337E-07</v>
      </c>
    </row>
    <row r="51" spans="1:7" ht="12.75">
      <c r="A51" t="s">
        <v>59</v>
      </c>
      <c r="B51">
        <f>-0.017/(B7*B7+B22*B22)*(B21*B7-B6*B22)</f>
        <v>-2.5137127905073255E-05</v>
      </c>
      <c r="C51">
        <f>-0.017/(C7*C7+C22*C22)*(C21*C7-C6*C22)</f>
        <v>-2.1068664590462953E-05</v>
      </c>
      <c r="D51">
        <f>-0.017/(D7*D7+D22*D22)*(D21*D7-D6*D22)</f>
        <v>-5.170096142493116E-05</v>
      </c>
      <c r="E51">
        <f>-0.017/(E7*E7+E22*E22)*(E21*E7-E6*E22)</f>
        <v>-3.110824767012843E-05</v>
      </c>
      <c r="F51">
        <f>-0.017/(F7*F7+F22*F22)*(F21*F7-F6*F22)</f>
        <v>0.00020685369178702565</v>
      </c>
      <c r="G51">
        <f>(B51*B$4+C51*C$4+D51*D$4+E51*E$4+F51*F$4)/SUM(B$4:F$4)</f>
        <v>-1.024425317149348E-06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9999.975793838868</v>
      </c>
      <c r="C62">
        <f>C7+(2/0.017)*(C8*C50-C23*C51)</f>
        <v>9999.993603554552</v>
      </c>
      <c r="D62">
        <f>D7+(2/0.017)*(D8*D50-D23*D51)</f>
        <v>9999.98929101323</v>
      </c>
      <c r="E62">
        <f>E7+(2/0.017)*(E8*E50-E23*E51)</f>
        <v>10000.015959332666</v>
      </c>
      <c r="F62">
        <f>F7+(2/0.017)*(F8*F50-F23*F51)</f>
        <v>9999.947555882656</v>
      </c>
    </row>
    <row r="63" spans="1:6" ht="12.75">
      <c r="A63" t="s">
        <v>67</v>
      </c>
      <c r="B63">
        <f>B8+(3/0.017)*(B9*B50-B24*B51)</f>
        <v>0.7914383342590647</v>
      </c>
      <c r="C63">
        <f>C8+(3/0.017)*(C9*C50-C24*C51)</f>
        <v>0.056637861859587475</v>
      </c>
      <c r="D63">
        <f>D8+(3/0.017)*(D9*D50-D24*D51)</f>
        <v>-0.913146931394306</v>
      </c>
      <c r="E63">
        <f>E8+(3/0.017)*(E9*E50-E24*E51)</f>
        <v>0.5084307302905066</v>
      </c>
      <c r="F63">
        <f>F8+(3/0.017)*(F9*F50-F24*F51)</f>
        <v>-1.8709942375372526</v>
      </c>
    </row>
    <row r="64" spans="1:6" ht="12.75">
      <c r="A64" t="s">
        <v>68</v>
      </c>
      <c r="B64">
        <f>B9+(4/0.017)*(B10*B50-B25*B51)</f>
        <v>0.3718508517659931</v>
      </c>
      <c r="C64">
        <f>C9+(4/0.017)*(C10*C50-C25*C51)</f>
        <v>0.26629255116734046</v>
      </c>
      <c r="D64">
        <f>D9+(4/0.017)*(D10*D50-D25*D51)</f>
        <v>0.28483561166289695</v>
      </c>
      <c r="E64">
        <f>E9+(4/0.017)*(E10*E50-E25*E51)</f>
        <v>-0.20313239687246645</v>
      </c>
      <c r="F64">
        <f>F9+(4/0.017)*(F10*F50-F25*F51)</f>
        <v>-1.338591087643395</v>
      </c>
    </row>
    <row r="65" spans="1:6" ht="12.75">
      <c r="A65" t="s">
        <v>69</v>
      </c>
      <c r="B65">
        <f>B10+(5/0.017)*(B11*B50-B26*B51)</f>
        <v>-0.6736844307496569</v>
      </c>
      <c r="C65">
        <f>C10+(5/0.017)*(C11*C50-C26*C51)</f>
        <v>-0.4195972307773783</v>
      </c>
      <c r="D65">
        <f>D10+(5/0.017)*(D11*D50-D26*D51)</f>
        <v>0.16102581965150364</v>
      </c>
      <c r="E65">
        <f>E10+(5/0.017)*(E11*E50-E26*E51)</f>
        <v>-0.1574964353715516</v>
      </c>
      <c r="F65">
        <f>F10+(5/0.017)*(F11*F50-F26*F51)</f>
        <v>-0.1931843094805561</v>
      </c>
    </row>
    <row r="66" spans="1:6" ht="12.75">
      <c r="A66" t="s">
        <v>70</v>
      </c>
      <c r="B66">
        <f>B11+(6/0.017)*(B12*B50-B27*B51)</f>
        <v>3.7924939577301293</v>
      </c>
      <c r="C66">
        <f>C11+(6/0.017)*(C12*C50-C27*C51)</f>
        <v>2.174200522409944</v>
      </c>
      <c r="D66">
        <f>D11+(6/0.017)*(D12*D50-D27*D51)</f>
        <v>2.643930640369615</v>
      </c>
      <c r="E66">
        <f>E11+(6/0.017)*(E12*E50-E27*E51)</f>
        <v>3.117985766476449</v>
      </c>
      <c r="F66">
        <f>F11+(6/0.017)*(F12*F50-F27*F51)</f>
        <v>15.333210770645477</v>
      </c>
    </row>
    <row r="67" spans="1:6" ht="12.75">
      <c r="A67" t="s">
        <v>71</v>
      </c>
      <c r="B67">
        <f>B12+(7/0.017)*(B13*B50-B28*B51)</f>
        <v>0.09889203533205122</v>
      </c>
      <c r="C67">
        <f>C12+(7/0.017)*(C13*C50-C28*C51)</f>
        <v>-0.21856304677946978</v>
      </c>
      <c r="D67">
        <f>D12+(7/0.017)*(D13*D50-D28*D51)</f>
        <v>-0.21820876237141865</v>
      </c>
      <c r="E67">
        <f>E12+(7/0.017)*(E13*E50-E28*E51)</f>
        <v>-0.1558680647782323</v>
      </c>
      <c r="F67">
        <f>F12+(7/0.017)*(F13*F50-F28*F51)</f>
        <v>-0.16933323231374384</v>
      </c>
    </row>
    <row r="68" spans="1:6" ht="12.75">
      <c r="A68" t="s">
        <v>72</v>
      </c>
      <c r="B68">
        <f>B13+(8/0.017)*(B14*B50-B29*B51)</f>
        <v>-0.10170302183294459</v>
      </c>
      <c r="C68">
        <f>C13+(8/0.017)*(C14*C50-C29*C51)</f>
        <v>0.01796990847059027</v>
      </c>
      <c r="D68">
        <f>D13+(8/0.017)*(D14*D50-D29*D51)</f>
        <v>0.02514422762259466</v>
      </c>
      <c r="E68">
        <f>E13+(8/0.017)*(E14*E50-E29*E51)</f>
        <v>-0.07871885905275133</v>
      </c>
      <c r="F68">
        <f>F13+(8/0.017)*(F14*F50-F29*F51)</f>
        <v>-0.05798284903031228</v>
      </c>
    </row>
    <row r="69" spans="1:6" ht="12.75">
      <c r="A69" t="s">
        <v>73</v>
      </c>
      <c r="B69">
        <f>B14+(9/0.017)*(B15*B50-B30*B51)</f>
        <v>-0.06543748104027891</v>
      </c>
      <c r="C69">
        <f>C14+(9/0.017)*(C15*C50-C30*C51)</f>
        <v>-0.03655886737347438</v>
      </c>
      <c r="D69">
        <f>D14+(9/0.017)*(D15*D50-D30*D51)</f>
        <v>-0.06799357851536193</v>
      </c>
      <c r="E69">
        <f>E14+(9/0.017)*(E15*E50-E30*E51)</f>
        <v>-0.031070846566101845</v>
      </c>
      <c r="F69">
        <f>F14+(9/0.017)*(F15*F50-F30*F51)</f>
        <v>0.10201082426480049</v>
      </c>
    </row>
    <row r="70" spans="1:6" ht="12.75">
      <c r="A70" t="s">
        <v>74</v>
      </c>
      <c r="B70">
        <f>B15+(10/0.017)*(B16*B50-B31*B51)</f>
        <v>-0.21152013106913994</v>
      </c>
      <c r="C70">
        <f>C15+(10/0.017)*(C16*C50-C31*C51)</f>
        <v>-0.10252793788324176</v>
      </c>
      <c r="D70">
        <f>D15+(10/0.017)*(D16*D50-D31*D51)</f>
        <v>-0.03968247114000968</v>
      </c>
      <c r="E70">
        <f>E15+(10/0.017)*(E16*E50-E31*E51)</f>
        <v>-0.06545205684969319</v>
      </c>
      <c r="F70">
        <f>F15+(10/0.017)*(F16*F50-F31*F51)</f>
        <v>-0.32045352880212336</v>
      </c>
    </row>
    <row r="71" spans="1:6" ht="12.75">
      <c r="A71" t="s">
        <v>75</v>
      </c>
      <c r="B71">
        <f>B16+(11/0.017)*(B17*B50-B32*B51)</f>
        <v>-0.02262164502527428</v>
      </c>
      <c r="C71">
        <f>C16+(11/0.017)*(C17*C50-C32*C51)</f>
        <v>0.011996837000622472</v>
      </c>
      <c r="D71">
        <f>D16+(11/0.017)*(D17*D50-D32*D51)</f>
        <v>0.00835567550567654</v>
      </c>
      <c r="E71">
        <f>E16+(11/0.017)*(E17*E50-E32*E51)</f>
        <v>-0.005529067960831092</v>
      </c>
      <c r="F71">
        <f>F16+(11/0.017)*(F17*F50-F32*F51)</f>
        <v>-0.02986935960449373</v>
      </c>
    </row>
    <row r="72" spans="1:6" ht="12.75">
      <c r="A72" t="s">
        <v>76</v>
      </c>
      <c r="B72">
        <f>B17+(12/0.017)*(B18*B50-B33*B51)</f>
        <v>-0.05558516381729386</v>
      </c>
      <c r="C72">
        <f>C17+(12/0.017)*(C18*C50-C33*C51)</f>
        <v>-0.04965142815677851</v>
      </c>
      <c r="D72">
        <f>D17+(12/0.017)*(D18*D50-D33*D51)</f>
        <v>-0.044091619606882605</v>
      </c>
      <c r="E72">
        <f>E17+(12/0.017)*(E18*E50-E33*E51)</f>
        <v>-0.05070641275216197</v>
      </c>
      <c r="F72">
        <f>F17+(12/0.017)*(F18*F50-F33*F51)</f>
        <v>-0.06631219153161116</v>
      </c>
    </row>
    <row r="73" spans="1:6" ht="12.75">
      <c r="A73" t="s">
        <v>77</v>
      </c>
      <c r="B73">
        <f>B18+(13/0.017)*(B19*B50-B34*B51)</f>
        <v>0.04242824249875564</v>
      </c>
      <c r="C73">
        <f>C18+(13/0.017)*(C19*C50-C34*C51)</f>
        <v>0.028410283919433996</v>
      </c>
      <c r="D73">
        <f>D18+(13/0.017)*(D19*D50-D34*D51)</f>
        <v>0.023122688582274207</v>
      </c>
      <c r="E73">
        <f>E18+(13/0.017)*(E19*E50-E34*E51)</f>
        <v>0.018899868817048984</v>
      </c>
      <c r="F73">
        <f>F18+(13/0.017)*(F19*F50-F34*F51)</f>
        <v>-0.013041603367120388</v>
      </c>
    </row>
    <row r="74" spans="1:6" ht="12.75">
      <c r="A74" t="s">
        <v>78</v>
      </c>
      <c r="B74">
        <f>B19+(14/0.017)*(B20*B50-B35*B51)</f>
        <v>-0.2161939169277996</v>
      </c>
      <c r="C74">
        <f>C19+(14/0.017)*(C20*C50-C35*C51)</f>
        <v>-0.19145072423640566</v>
      </c>
      <c r="D74">
        <f>D19+(14/0.017)*(D20*D50-D35*D51)</f>
        <v>-0.19933238959200308</v>
      </c>
      <c r="E74">
        <f>E19+(14/0.017)*(E20*E50-E35*E51)</f>
        <v>-0.1981635158321038</v>
      </c>
      <c r="F74">
        <f>F19+(14/0.017)*(F20*F50-F35*F51)</f>
        <v>-0.14997860828564558</v>
      </c>
    </row>
    <row r="75" spans="1:6" ht="12.75">
      <c r="A75" t="s">
        <v>79</v>
      </c>
      <c r="B75" s="49">
        <f>B20</f>
        <v>0.001474519</v>
      </c>
      <c r="C75" s="49">
        <f>C20</f>
        <v>0.005051808</v>
      </c>
      <c r="D75" s="49">
        <f>D20</f>
        <v>0.0050224069999999996</v>
      </c>
      <c r="E75" s="49">
        <f>E20</f>
        <v>-0.003693716</v>
      </c>
      <c r="F75" s="49">
        <f>F20</f>
        <v>-0.0009883709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-72.56640867951121</v>
      </c>
      <c r="C82">
        <f>C22+(2/0.017)*(C8*C51+C23*C50)</f>
        <v>-67.97015113943542</v>
      </c>
      <c r="D82">
        <f>D22+(2/0.017)*(D8*D51+D23*D50)</f>
        <v>-4.67426086934891</v>
      </c>
      <c r="E82">
        <f>E22+(2/0.017)*(E8*E51+E23*E50)</f>
        <v>75.20766760627917</v>
      </c>
      <c r="F82">
        <f>F22+(2/0.017)*(F8*F51+F23*F50)</f>
        <v>74.59409323878143</v>
      </c>
    </row>
    <row r="83" spans="1:6" ht="12.75">
      <c r="A83" t="s">
        <v>82</v>
      </c>
      <c r="B83">
        <f>B23+(3/0.017)*(B9*B51+B24*B50)</f>
        <v>-5.952694715608622</v>
      </c>
      <c r="C83">
        <f>C23+(3/0.017)*(C9*C51+C24*C50)</f>
        <v>-1.9193167473482597</v>
      </c>
      <c r="D83">
        <f>D23+(3/0.017)*(D9*D51+D24*D50)</f>
        <v>-2.4564234676491004</v>
      </c>
      <c r="E83">
        <f>E23+(3/0.017)*(E9*E51+E24*E50)</f>
        <v>-1.4025515525254177</v>
      </c>
      <c r="F83">
        <f>F23+(3/0.017)*(F9*F51+F24*F50)</f>
        <v>3.0069783425818044</v>
      </c>
    </row>
    <row r="84" spans="1:6" ht="12.75">
      <c r="A84" t="s">
        <v>83</v>
      </c>
      <c r="B84">
        <f>B24+(4/0.017)*(B10*B51+B25*B50)</f>
        <v>1.6513195646192762</v>
      </c>
      <c r="C84">
        <f>C24+(4/0.017)*(C10*C51+C25*C50)</f>
        <v>0.3739075496885026</v>
      </c>
      <c r="D84">
        <f>D24+(4/0.017)*(D10*D51+D25*D50)</f>
        <v>-0.25706086072397705</v>
      </c>
      <c r="E84">
        <f>E24+(4/0.017)*(E10*E51+E25*E50)</f>
        <v>2.016062858358507</v>
      </c>
      <c r="F84">
        <f>F24+(4/0.017)*(F10*F51+F25*F50)</f>
        <v>2.1265860760685613</v>
      </c>
    </row>
    <row r="85" spans="1:6" ht="12.75">
      <c r="A85" t="s">
        <v>84</v>
      </c>
      <c r="B85">
        <f>B25+(5/0.017)*(B11*B51+B26*B50)</f>
        <v>-0.6156195542130934</v>
      </c>
      <c r="C85">
        <f>C25+(5/0.017)*(C11*C51+C26*C50)</f>
        <v>-0.9503395733551279</v>
      </c>
      <c r="D85">
        <f>D25+(5/0.017)*(D11*D51+D26*D50)</f>
        <v>-0.49445552101813645</v>
      </c>
      <c r="E85">
        <f>E25+(5/0.017)*(E11*E51+E26*E50)</f>
        <v>0.1986957992472026</v>
      </c>
      <c r="F85">
        <f>F25+(5/0.017)*(F11*F51+F26*F50)</f>
        <v>-1.9486035369638381</v>
      </c>
    </row>
    <row r="86" spans="1:6" ht="12.75">
      <c r="A86" t="s">
        <v>85</v>
      </c>
      <c r="B86">
        <f>B26+(6/0.017)*(B12*B51+B27*B50)</f>
        <v>0.9446096334594664</v>
      </c>
      <c r="C86">
        <f>C26+(6/0.017)*(C12*C51+C27*C50)</f>
        <v>0.3761396686657184</v>
      </c>
      <c r="D86">
        <f>D26+(6/0.017)*(D12*D51+D27*D50)</f>
        <v>0.0845314258750336</v>
      </c>
      <c r="E86">
        <f>E26+(6/0.017)*(E12*E51+E27*E50)</f>
        <v>0.10703756032571726</v>
      </c>
      <c r="F86">
        <f>F26+(6/0.017)*(F12*F51+F27*F50)</f>
        <v>1.8055707820533413</v>
      </c>
    </row>
    <row r="87" spans="1:6" ht="12.75">
      <c r="A87" t="s">
        <v>86</v>
      </c>
      <c r="B87">
        <f>B27+(7/0.017)*(B13*B51+B28*B50)</f>
        <v>-0.26413636432366605</v>
      </c>
      <c r="C87">
        <f>C27+(7/0.017)*(C13*C51+C28*C50)</f>
        <v>-0.1595905806703556</v>
      </c>
      <c r="D87">
        <f>D27+(7/0.017)*(D13*D51+D28*D50)</f>
        <v>-0.0745962054660403</v>
      </c>
      <c r="E87">
        <f>E27+(7/0.017)*(E13*E51+E28*E50)</f>
        <v>-0.21945405794984088</v>
      </c>
      <c r="F87">
        <f>F27+(7/0.017)*(F13*F51+F28*F50)</f>
        <v>-0.1190694488434852</v>
      </c>
    </row>
    <row r="88" spans="1:6" ht="12.75">
      <c r="A88" t="s">
        <v>87</v>
      </c>
      <c r="B88">
        <f>B28+(8/0.017)*(B14*B51+B29*B50)</f>
        <v>0.2901901606555385</v>
      </c>
      <c r="C88">
        <f>C28+(8/0.017)*(C14*C51+C29*C50)</f>
        <v>0.41025171673997435</v>
      </c>
      <c r="D88">
        <f>D28+(8/0.017)*(D14*D51+D29*D50)</f>
        <v>0.3620081686800128</v>
      </c>
      <c r="E88">
        <f>E28+(8/0.017)*(E14*E51+E29*E50)</f>
        <v>0.45732794355782885</v>
      </c>
      <c r="F88">
        <f>F28+(8/0.017)*(F14*F51+F29*F50)</f>
        <v>0.4640075032130048</v>
      </c>
    </row>
    <row r="89" spans="1:6" ht="12.75">
      <c r="A89" t="s">
        <v>88</v>
      </c>
      <c r="B89">
        <f>B29+(9/0.017)*(B15*B51+B30*B50)</f>
        <v>0.03072899768444143</v>
      </c>
      <c r="C89">
        <f>C29+(9/0.017)*(C15*C51+C30*C50)</f>
        <v>-0.10072841295860933</v>
      </c>
      <c r="D89">
        <f>D29+(9/0.017)*(D15*D51+D30*D50)</f>
        <v>-0.13864079796997417</v>
      </c>
      <c r="E89">
        <f>E29+(9/0.017)*(E15*E51+E30*E50)</f>
        <v>0.010139094037714704</v>
      </c>
      <c r="F89">
        <f>F29+(9/0.017)*(F15*F51+F30*F50)</f>
        <v>-0.12682870084213418</v>
      </c>
    </row>
    <row r="90" spans="1:6" ht="12.75">
      <c r="A90" t="s">
        <v>89</v>
      </c>
      <c r="B90">
        <f>B30+(10/0.017)*(B16*B51+B31*B50)</f>
        <v>0.1627183451638737</v>
      </c>
      <c r="C90">
        <f>C30+(10/0.017)*(C16*C51+C31*C50)</f>
        <v>-0.006858113125999141</v>
      </c>
      <c r="D90">
        <f>D30+(10/0.017)*(D16*D51+D31*D50)</f>
        <v>0.03628311612458386</v>
      </c>
      <c r="E90">
        <f>E30+(10/0.017)*(E16*E51+E31*E50)</f>
        <v>0.008867776382561823</v>
      </c>
      <c r="F90">
        <f>F30+(10/0.017)*(F16*F51+F31*F50)</f>
        <v>0.19963608645589379</v>
      </c>
    </row>
    <row r="91" spans="1:6" ht="12.75">
      <c r="A91" t="s">
        <v>90</v>
      </c>
      <c r="B91">
        <f>B31+(11/0.017)*(B17*B51+B32*B50)</f>
        <v>-0.007126111205722342</v>
      </c>
      <c r="C91">
        <f>C31+(11/0.017)*(C17*C51+C32*C50)</f>
        <v>-0.02386031139700927</v>
      </c>
      <c r="D91">
        <f>D31+(11/0.017)*(D17*D51+D32*D50)</f>
        <v>-0.030799837142380198</v>
      </c>
      <c r="E91">
        <f>E31+(11/0.017)*(E17*E51+E32*E50)</f>
        <v>-0.05265625705216458</v>
      </c>
      <c r="F91">
        <f>F31+(11/0.017)*(F17*F51+F32*F50)</f>
        <v>0.003135986012022989</v>
      </c>
    </row>
    <row r="92" spans="1:6" ht="12.75">
      <c r="A92" t="s">
        <v>91</v>
      </c>
      <c r="B92">
        <f>B32+(12/0.017)*(B18*B51+B33*B50)</f>
        <v>0.021960745359399684</v>
      </c>
      <c r="C92">
        <f>C32+(12/0.017)*(C18*C51+C33*C50)</f>
        <v>0.049389408467631825</v>
      </c>
      <c r="D92">
        <f>D32+(12/0.017)*(D18*D51+D33*D50)</f>
        <v>0.06001673663823505</v>
      </c>
      <c r="E92">
        <f>E32+(12/0.017)*(E18*E51+E33*E50)</f>
        <v>0.044428421027974244</v>
      </c>
      <c r="F92">
        <f>F32+(12/0.017)*(F18*F51+F33*F50)</f>
        <v>0.019886358103614325</v>
      </c>
    </row>
    <row r="93" spans="1:6" ht="12.75">
      <c r="A93" t="s">
        <v>92</v>
      </c>
      <c r="B93">
        <f>B33+(13/0.017)*(B19*B51+B34*B50)</f>
        <v>0.1299874837012992</v>
      </c>
      <c r="C93">
        <f>C33+(13/0.017)*(C19*C51+C34*C50)</f>
        <v>0.11121510461494453</v>
      </c>
      <c r="D93">
        <f>D33+(13/0.017)*(D19*D51+D34*D50)</f>
        <v>0.11837097790420921</v>
      </c>
      <c r="E93">
        <f>E33+(13/0.017)*(E19*E51+E34*E50)</f>
        <v>0.1117439581454042</v>
      </c>
      <c r="F93">
        <f>F33+(13/0.017)*(F19*F51+F34*F50)</f>
        <v>0.0818967005008491</v>
      </c>
    </row>
    <row r="94" spans="1:6" ht="12.75">
      <c r="A94" t="s">
        <v>93</v>
      </c>
      <c r="B94">
        <f>B34+(14/0.017)*(B20*B51+B35*B50)</f>
        <v>0.009358671166834486</v>
      </c>
      <c r="C94">
        <f>C34+(14/0.017)*(C20*C51+C35*C50)</f>
        <v>-0.0014017085807228832</v>
      </c>
      <c r="D94">
        <f>D34+(14/0.017)*(D20*D51+D35*D50)</f>
        <v>-0.004560533241123298</v>
      </c>
      <c r="E94">
        <f>E34+(14/0.017)*(E20*E51+E35*E50)</f>
        <v>-0.015000446496453542</v>
      </c>
      <c r="F94">
        <f>F34+(14/0.017)*(F20*F51+F35*F50)</f>
        <v>-0.04292127994022037</v>
      </c>
    </row>
    <row r="95" spans="1:6" ht="12.75">
      <c r="A95" t="s">
        <v>94</v>
      </c>
      <c r="B95" s="49">
        <f>B35</f>
        <v>-0.001369928</v>
      </c>
      <c r="C95" s="49">
        <f>C35</f>
        <v>-0.004367552</v>
      </c>
      <c r="D95" s="49">
        <f>D35</f>
        <v>-0.005844962</v>
      </c>
      <c r="E95" s="49">
        <f>E35</f>
        <v>0.005760415</v>
      </c>
      <c r="F95" s="49">
        <f>F35</f>
        <v>0.005249907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0.7914402500320866</v>
      </c>
      <c r="C103">
        <f>C63*10000/C62</f>
        <v>0.05663789808771001</v>
      </c>
      <c r="D103">
        <f>D63*10000/D62</f>
        <v>-0.913147909283194</v>
      </c>
      <c r="E103">
        <f>E63*10000/E62</f>
        <v>0.5084299188702853</v>
      </c>
      <c r="F103">
        <f>F63*10000/F62</f>
        <v>-1.8710040498528466</v>
      </c>
      <c r="G103">
        <f>AVERAGE(C103:E103)</f>
        <v>-0.11602669744173288</v>
      </c>
      <c r="H103">
        <f>STDEV(C103:E103)</f>
        <v>0.7263474907276822</v>
      </c>
      <c r="I103">
        <f>(B103*B4+C103*C4+D103*D4+E103*E4+F103*F4)/SUM(B4:F4)</f>
        <v>-0.21859876494978925</v>
      </c>
      <c r="K103">
        <f>(LN(H103)+LN(H123))/2-LN(K114*K115^3)</f>
        <v>-4.358718709285634</v>
      </c>
    </row>
    <row r="104" spans="1:11" ht="12.75">
      <c r="A104" t="s">
        <v>68</v>
      </c>
      <c r="B104">
        <f>B64*10000/B62</f>
        <v>0.3718517518763354</v>
      </c>
      <c r="C104">
        <f>C64*10000/C62</f>
        <v>0.2662927215000271</v>
      </c>
      <c r="D104">
        <f>D64*10000/D62</f>
        <v>0.2848359166933033</v>
      </c>
      <c r="E104">
        <f>E64*10000/E62</f>
        <v>-0.20313207268723416</v>
      </c>
      <c r="F104">
        <f>F64*10000/F62</f>
        <v>-1.3385981078030194</v>
      </c>
      <c r="G104">
        <f>AVERAGE(C104:E104)</f>
        <v>0.11599885516869878</v>
      </c>
      <c r="H104">
        <f>STDEV(C104:E104)</f>
        <v>0.27653096455484955</v>
      </c>
      <c r="I104">
        <f>(B104*B4+C104*C4+D104*D4+E104*E4+F104*F4)/SUM(B4:F4)</f>
        <v>-0.041050459224171706</v>
      </c>
      <c r="K104">
        <f>(LN(H104)+LN(H124))/2-LN(K114*K115^4)</f>
        <v>-3.849981273964063</v>
      </c>
    </row>
    <row r="105" spans="1:11" ht="12.75">
      <c r="A105" t="s">
        <v>69</v>
      </c>
      <c r="B105">
        <f>B65*10000/B62</f>
        <v>-0.6736860614849925</v>
      </c>
      <c r="C105">
        <f>C65*10000/C62</f>
        <v>-0.4195974991706297</v>
      </c>
      <c r="D105">
        <f>D65*10000/D62</f>
        <v>0.16102599209402554</v>
      </c>
      <c r="E105">
        <f>E65*10000/E62</f>
        <v>-0.15749618401815219</v>
      </c>
      <c r="F105">
        <f>F65*10000/F62</f>
        <v>-0.19318532262392896</v>
      </c>
      <c r="G105">
        <f>AVERAGE(C105:E105)</f>
        <v>-0.1386892303649188</v>
      </c>
      <c r="H105">
        <f>STDEV(C105:E105)</f>
        <v>0.29076826818168355</v>
      </c>
      <c r="I105">
        <f>(B105*B4+C105*C4+D105*D4+E105*E4+F105*F4)/SUM(B4:F4)</f>
        <v>-0.2235361633118557</v>
      </c>
      <c r="K105">
        <f>(LN(H105)+LN(H125))/2-LN(K114*K115^5)</f>
        <v>-3.58712295512236</v>
      </c>
    </row>
    <row r="106" spans="1:11" ht="12.75">
      <c r="A106" t="s">
        <v>70</v>
      </c>
      <c r="B106">
        <f>B66*10000/B62</f>
        <v>3.792503137924334</v>
      </c>
      <c r="C106">
        <f>C66*10000/C62</f>
        <v>2.174201913126337</v>
      </c>
      <c r="D106">
        <f>D66*10000/D62</f>
        <v>2.643933471754472</v>
      </c>
      <c r="E106">
        <f>E66*10000/E62</f>
        <v>3.1179807903871812</v>
      </c>
      <c r="F106">
        <f>F66*10000/F62</f>
        <v>15.333291184737694</v>
      </c>
      <c r="G106">
        <f>AVERAGE(C106:E106)</f>
        <v>2.6453720584226637</v>
      </c>
      <c r="H106">
        <f>STDEV(C106:E106)</f>
        <v>0.4718910832381068</v>
      </c>
      <c r="I106">
        <f>(B106*B4+C106*C4+D106*D4+E106*E4+F106*F4)/SUM(B4:F4)</f>
        <v>4.504757685451782</v>
      </c>
      <c r="K106">
        <f>(LN(H106)+LN(H126))/2-LN(K114*K115^6)</f>
        <v>-3.3894116493964472</v>
      </c>
    </row>
    <row r="107" spans="1:11" ht="12.75">
      <c r="A107" t="s">
        <v>71</v>
      </c>
      <c r="B107">
        <f>B67*10000/B62</f>
        <v>0.09889227471228486</v>
      </c>
      <c r="C107">
        <f>C67*10000/C62</f>
        <v>-0.21856318658221977</v>
      </c>
      <c r="D107">
        <f>D67*10000/D62</f>
        <v>-0.21820899605114386</v>
      </c>
      <c r="E107">
        <f>E67*10000/E62</f>
        <v>-0.15586781602359953</v>
      </c>
      <c r="F107">
        <f>F67*10000/F62</f>
        <v>-0.16933412037159173</v>
      </c>
      <c r="G107">
        <f>AVERAGE(C107:E107)</f>
        <v>-0.19754666621898773</v>
      </c>
      <c r="H107">
        <f>STDEV(C107:E107)</f>
        <v>0.03609537751486041</v>
      </c>
      <c r="I107">
        <f>(B107*B4+C107*C4+D107*D4+E107*E4+F107*F4)/SUM(B4:F4)</f>
        <v>-0.15081676389102258</v>
      </c>
      <c r="K107">
        <f>(LN(H107)+LN(H127))/2-LN(K114*K115^7)</f>
        <v>-4.484174794969719</v>
      </c>
    </row>
    <row r="108" spans="1:9" ht="12.75">
      <c r="A108" t="s">
        <v>72</v>
      </c>
      <c r="B108">
        <f>B68*10000/B62</f>
        <v>-0.10170326801751392</v>
      </c>
      <c r="C108">
        <f>C68*10000/C62</f>
        <v>0.017969919964951547</v>
      </c>
      <c r="D108">
        <f>D68*10000/D62</f>
        <v>0.025144254549543596</v>
      </c>
      <c r="E108">
        <f>E68*10000/E62</f>
        <v>-0.07871873342290596</v>
      </c>
      <c r="F108">
        <f>F68*10000/F62</f>
        <v>-0.05798315311784089</v>
      </c>
      <c r="G108">
        <f>AVERAGE(C108:E108)</f>
        <v>-0.011868186302803604</v>
      </c>
      <c r="H108">
        <f>STDEV(C108:E108)</f>
        <v>0.058005297231164044</v>
      </c>
      <c r="I108">
        <f>(B108*B4+C108*C4+D108*D4+E108*E4+F108*F4)/SUM(B4:F4)</f>
        <v>-0.031046386434356366</v>
      </c>
    </row>
    <row r="109" spans="1:9" ht="12.75">
      <c r="A109" t="s">
        <v>73</v>
      </c>
      <c r="B109">
        <f>B69*10000/B62</f>
        <v>-0.06543763943968334</v>
      </c>
      <c r="C109">
        <f>C69*10000/C62</f>
        <v>-0.03655889075816941</v>
      </c>
      <c r="D109">
        <f>D69*10000/D62</f>
        <v>-0.0679936513296732</v>
      </c>
      <c r="E109">
        <f>E69*10000/E62</f>
        <v>-0.031070796979183326</v>
      </c>
      <c r="F109">
        <f>F69*10000/F62</f>
        <v>0.10201135925437001</v>
      </c>
      <c r="G109">
        <f>AVERAGE(C109:E109)</f>
        <v>-0.04520777968900864</v>
      </c>
      <c r="H109">
        <f>STDEV(C109:E109)</f>
        <v>0.01992302068337951</v>
      </c>
      <c r="I109">
        <f>(B109*B4+C109*C4+D109*D4+E109*E4+F109*F4)/SUM(B4:F4)</f>
        <v>-0.02849114867799083</v>
      </c>
    </row>
    <row r="110" spans="1:11" ht="12.75">
      <c r="A110" t="s">
        <v>74</v>
      </c>
      <c r="B110">
        <f>B70*10000/B62</f>
        <v>-0.21152064307941687</v>
      </c>
      <c r="C110">
        <f>C70*10000/C62</f>
        <v>-0.10252800346471985</v>
      </c>
      <c r="D110">
        <f>D70*10000/D62</f>
        <v>-0.039682513635961036</v>
      </c>
      <c r="E110">
        <f>E70*10000/E62</f>
        <v>-0.065451952392745</v>
      </c>
      <c r="F110">
        <f>F70*10000/F62</f>
        <v>-0.3204552094011839</v>
      </c>
      <c r="G110">
        <f>AVERAGE(C110:E110)</f>
        <v>-0.0692208231644753</v>
      </c>
      <c r="H110">
        <f>STDEV(C110:E110)</f>
        <v>0.03159180571168195</v>
      </c>
      <c r="I110">
        <f>(B110*B4+C110*C4+D110*D4+E110*E4+F110*F4)/SUM(B4:F4)</f>
        <v>-0.12337376428074295</v>
      </c>
      <c r="K110">
        <f>EXP(AVERAGE(K103:K107))</f>
        <v>0.01956756605485769</v>
      </c>
    </row>
    <row r="111" spans="1:9" ht="12.75">
      <c r="A111" t="s">
        <v>75</v>
      </c>
      <c r="B111">
        <f>B71*10000/B62</f>
        <v>-0.02262169978372528</v>
      </c>
      <c r="C111">
        <f>C71*10000/C62</f>
        <v>0.011996844674338722</v>
      </c>
      <c r="D111">
        <f>D71*10000/D62</f>
        <v>0.008355684453767968</v>
      </c>
      <c r="E111">
        <f>E71*10000/E62</f>
        <v>-0.005529059136821683</v>
      </c>
      <c r="F111">
        <f>F71*10000/F62</f>
        <v>-0.029869516252535266</v>
      </c>
      <c r="G111">
        <f>AVERAGE(C111:E111)</f>
        <v>0.004941156663761669</v>
      </c>
      <c r="H111">
        <f>STDEV(C111:E111)</f>
        <v>0.009248436414932833</v>
      </c>
      <c r="I111">
        <f>(B111*B4+C111*C4+D111*D4+E111*E4+F111*F4)/SUM(B4:F4)</f>
        <v>-0.0036992180995892416</v>
      </c>
    </row>
    <row r="112" spans="1:9" ht="12.75">
      <c r="A112" t="s">
        <v>76</v>
      </c>
      <c r="B112">
        <f>B72*10000/B62</f>
        <v>-0.05558529836796274</v>
      </c>
      <c r="C112">
        <f>C72*10000/C62</f>
        <v>-0.04965145991606399</v>
      </c>
      <c r="D112">
        <f>D72*10000/D62</f>
        <v>-0.04409166682459027</v>
      </c>
      <c r="E112">
        <f>E72*10000/E62</f>
        <v>-0.05070633182824018</v>
      </c>
      <c r="F112">
        <f>F72*10000/F62</f>
        <v>-0.06631253930187042</v>
      </c>
      <c r="G112">
        <f>AVERAGE(C112:E112)</f>
        <v>-0.04814981952296482</v>
      </c>
      <c r="H112">
        <f>STDEV(C112:E112)</f>
        <v>0.0035538206454838123</v>
      </c>
      <c r="I112">
        <f>(B112*B4+C112*C4+D112*D4+E112*E4+F112*F4)/SUM(B4:F4)</f>
        <v>-0.0516516685097083</v>
      </c>
    </row>
    <row r="113" spans="1:9" ht="12.75">
      <c r="A113" t="s">
        <v>77</v>
      </c>
      <c r="B113">
        <f>B73*10000/B62</f>
        <v>0.04242834520149169</v>
      </c>
      <c r="C113">
        <f>C73*10000/C62</f>
        <v>0.02841030209192874</v>
      </c>
      <c r="D113">
        <f>D73*10000/D62</f>
        <v>0.023122713344357337</v>
      </c>
      <c r="E113">
        <f>E73*10000/E62</f>
        <v>0.018899838654167743</v>
      </c>
      <c r="F113">
        <f>F73*10000/F62</f>
        <v>-0.013041671763016818</v>
      </c>
      <c r="G113">
        <f>AVERAGE(C113:E113)</f>
        <v>0.023477618030151276</v>
      </c>
      <c r="H113">
        <f>STDEV(C113:E113)</f>
        <v>0.0047651544258550385</v>
      </c>
      <c r="I113">
        <f>(B113*B4+C113*C4+D113*D4+E113*E4+F113*F4)/SUM(B4:F4)</f>
        <v>0.021350863665593623</v>
      </c>
    </row>
    <row r="114" spans="1:11" ht="12.75">
      <c r="A114" t="s">
        <v>78</v>
      </c>
      <c r="B114">
        <f>B74*10000/B62</f>
        <v>-0.21619444025154524</v>
      </c>
      <c r="C114">
        <f>C74*10000/C62</f>
        <v>-0.19145084669689533</v>
      </c>
      <c r="D114">
        <f>D74*10000/D62</f>
        <v>-0.199332603057024</v>
      </c>
      <c r="E114">
        <f>E74*10000/E62</f>
        <v>-0.19816319957686135</v>
      </c>
      <c r="F114">
        <f>F74*10000/F62</f>
        <v>-0.14997939483934378</v>
      </c>
      <c r="G114">
        <f>AVERAGE(C114:E114)</f>
        <v>-0.1963155497769269</v>
      </c>
      <c r="H114">
        <f>STDEV(C114:E114)</f>
        <v>0.004253337297640804</v>
      </c>
      <c r="I114">
        <f>(B114*B4+C114*C4+D114*D4+E114*E4+F114*F4)/SUM(B4:F4)</f>
        <v>-0.19301287300817274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0.0014745225692530904</v>
      </c>
      <c r="C115">
        <f>C75*10000/C62</f>
        <v>0.005051811231363495</v>
      </c>
      <c r="D115">
        <f>D75*10000/D62</f>
        <v>0.0050224123784947715</v>
      </c>
      <c r="E115">
        <f>E75*10000/E62</f>
        <v>-0.003693710105085166</v>
      </c>
      <c r="F115">
        <f>F75*10000/F62</f>
        <v>-0.00098837608345113</v>
      </c>
      <c r="G115">
        <f>AVERAGE(C115:E115)</f>
        <v>0.002126837834924367</v>
      </c>
      <c r="H115">
        <f>STDEV(C115:E115)</f>
        <v>0.005040763812618025</v>
      </c>
      <c r="I115">
        <f>(B115*B4+C115*C4+D115*D4+E115*E4+F115*F4)/SUM(B4:F4)</f>
        <v>0.0016162189676337023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-72.56658433535453</v>
      </c>
      <c r="C122">
        <f>C82*10000/C62</f>
        <v>-67.9701946161996</v>
      </c>
      <c r="D122">
        <f>D82*10000/D62</f>
        <v>-4.6742658750140516</v>
      </c>
      <c r="E122">
        <f>E82*10000/E62</f>
        <v>75.2075475800521</v>
      </c>
      <c r="F122">
        <f>F82*10000/F62</f>
        <v>74.59448444297097</v>
      </c>
      <c r="G122">
        <f>AVERAGE(C122:E122)</f>
        <v>0.8543623629461431</v>
      </c>
      <c r="H122">
        <f>STDEV(C122:E122)</f>
        <v>71.74880321475234</v>
      </c>
      <c r="I122">
        <f>(B122*B4+C122*C4+D122*D4+E122*E4+F122*F4)/SUM(B4:F4)</f>
        <v>0.05450303090446386</v>
      </c>
    </row>
    <row r="123" spans="1:9" ht="12.75">
      <c r="A123" t="s">
        <v>82</v>
      </c>
      <c r="B123">
        <f>B83*10000/B62</f>
        <v>-5.952709124832246</v>
      </c>
      <c r="C123">
        <f>C83*10000/C62</f>
        <v>-1.9193179750295322</v>
      </c>
      <c r="D123">
        <f>D83*10000/D62</f>
        <v>-2.4564260982325594</v>
      </c>
      <c r="E123">
        <f>E83*10000/E62</f>
        <v>-1.4025493141503091</v>
      </c>
      <c r="F123">
        <f>F83*10000/F62</f>
        <v>3.006994112497013</v>
      </c>
      <c r="G123">
        <f>AVERAGE(C123:E123)</f>
        <v>-1.9260977958041334</v>
      </c>
      <c r="H123">
        <f>STDEV(C123:E123)</f>
        <v>0.526971103082692</v>
      </c>
      <c r="I123">
        <f>(B123*B4+C123*C4+D123*D4+E123*E4+F123*F4)/SUM(B4:F4)</f>
        <v>-1.8513061852570922</v>
      </c>
    </row>
    <row r="124" spans="1:9" ht="12.75">
      <c r="A124" t="s">
        <v>83</v>
      </c>
      <c r="B124">
        <f>B84*10000/B62</f>
        <v>1.651323561839698</v>
      </c>
      <c r="C124">
        <f>C84*10000/C62</f>
        <v>0.37390778885658</v>
      </c>
      <c r="D124">
        <f>D84*10000/D62</f>
        <v>-0.25706113601040753</v>
      </c>
      <c r="E124">
        <f>E84*10000/E62</f>
        <v>2.016059640861859</v>
      </c>
      <c r="F124">
        <f>F84*10000/F62</f>
        <v>2.1265972288200223</v>
      </c>
      <c r="G124">
        <f>AVERAGE(C124:E124)</f>
        <v>0.7109687645693438</v>
      </c>
      <c r="H124">
        <f>STDEV(C124:E124)</f>
        <v>1.173446672232456</v>
      </c>
      <c r="I124">
        <f>(B124*B4+C124*C4+D124*D4+E124*E4+F124*F4)/SUM(B4:F4)</f>
        <v>1.0362850379045783</v>
      </c>
    </row>
    <row r="125" spans="1:9" ht="12.75">
      <c r="A125" t="s">
        <v>84</v>
      </c>
      <c r="B125">
        <f>B85*10000/B62</f>
        <v>-0.6156210443953132</v>
      </c>
      <c r="C125">
        <f>C85*10000/C62</f>
        <v>-0.9503401812350405</v>
      </c>
      <c r="D125">
        <f>D85*10000/D62</f>
        <v>-0.4944560505304668</v>
      </c>
      <c r="E125">
        <f>E85*10000/E62</f>
        <v>0.19869548214247273</v>
      </c>
      <c r="F125">
        <f>F85*10000/F62</f>
        <v>-1.9486137562966876</v>
      </c>
      <c r="G125">
        <f>AVERAGE(C125:E125)</f>
        <v>-0.4153669165410116</v>
      </c>
      <c r="H125">
        <f>STDEV(C125:E125)</f>
        <v>0.5785862574108998</v>
      </c>
      <c r="I125">
        <f>(B125*B4+C125*C4+D125*D4+E125*E4+F125*F4)/SUM(B4:F4)</f>
        <v>-0.6489827068307846</v>
      </c>
    </row>
    <row r="126" spans="1:9" ht="12.75">
      <c r="A126" t="s">
        <v>85</v>
      </c>
      <c r="B126">
        <f>B86*10000/B62</f>
        <v>0.9446119200023007</v>
      </c>
      <c r="C126">
        <f>C86*10000/C62</f>
        <v>0.37613990926155944</v>
      </c>
      <c r="D126">
        <f>D86*10000/D62</f>
        <v>0.08453151639972267</v>
      </c>
      <c r="E126">
        <f>E86*10000/E62</f>
        <v>0.10703738950118658</v>
      </c>
      <c r="F126">
        <f>F86*10000/F62</f>
        <v>1.8055802512595986</v>
      </c>
      <c r="G126">
        <f>AVERAGE(C126:E126)</f>
        <v>0.1892362717208229</v>
      </c>
      <c r="H126">
        <f>STDEV(C126:E126)</f>
        <v>0.16225398569984056</v>
      </c>
      <c r="I126">
        <f>(B126*B4+C126*C4+D126*D4+E126*E4+F126*F4)/SUM(B4:F4)</f>
        <v>0.5144174147514993</v>
      </c>
    </row>
    <row r="127" spans="1:9" ht="12.75">
      <c r="A127" t="s">
        <v>86</v>
      </c>
      <c r="B127">
        <f>B87*10000/B62</f>
        <v>-0.2641370036979533</v>
      </c>
      <c r="C127">
        <f>C87*10000/C62</f>
        <v>-0.15959068275166519</v>
      </c>
      <c r="D127">
        <f>D87*10000/D62</f>
        <v>-0.0745962853511036</v>
      </c>
      <c r="E127">
        <f>E87*10000/E62</f>
        <v>-0.21945370771636827</v>
      </c>
      <c r="F127">
        <f>F87*10000/F62</f>
        <v>-0.11907007329597481</v>
      </c>
      <c r="G127">
        <f>AVERAGE(C127:E127)</f>
        <v>-0.151213558606379</v>
      </c>
      <c r="H127">
        <f>STDEV(C127:E127)</f>
        <v>0.07279114204548738</v>
      </c>
      <c r="I127">
        <f>(B127*B4+C127*C4+D127*D4+E127*E4+F127*F4)/SUM(B4:F4)</f>
        <v>-0.16329983868354175</v>
      </c>
    </row>
    <row r="128" spans="1:9" ht="12.75">
      <c r="A128" t="s">
        <v>87</v>
      </c>
      <c r="B128">
        <f>B88*10000/B62</f>
        <v>0.29019086309621756</v>
      </c>
      <c r="C128">
        <f>C88*10000/C62</f>
        <v>0.41025197915541484</v>
      </c>
      <c r="D128">
        <f>D88*10000/D62</f>
        <v>0.36200855635449686</v>
      </c>
      <c r="E128">
        <f>E88*10000/E62</f>
        <v>0.45732721369411483</v>
      </c>
      <c r="F128">
        <f>F88*10000/F62</f>
        <v>0.4640099366721616</v>
      </c>
      <c r="G128">
        <f>AVERAGE(C128:E128)</f>
        <v>0.4098625830680089</v>
      </c>
      <c r="H128">
        <f>STDEV(C128:E128)</f>
        <v>0.04766052172649262</v>
      </c>
      <c r="I128">
        <f>(B128*B4+C128*C4+D128*D4+E128*E4+F128*F4)/SUM(B4:F4)</f>
        <v>0.39975055305157126</v>
      </c>
    </row>
    <row r="129" spans="1:9" ht="12.75">
      <c r="A129" t="s">
        <v>88</v>
      </c>
      <c r="B129">
        <f>B89*10000/B62</f>
        <v>0.03072907206772842</v>
      </c>
      <c r="C129">
        <f>C89*10000/C62</f>
        <v>-0.10072847738903039</v>
      </c>
      <c r="D129">
        <f>D89*10000/D62</f>
        <v>-0.1386409464403803</v>
      </c>
      <c r="E129">
        <f>E89*10000/E62</f>
        <v>0.01013907785642306</v>
      </c>
      <c r="F129">
        <f>F89*10000/F62</f>
        <v>-0.12682936598754943</v>
      </c>
      <c r="G129">
        <f>AVERAGE(C129:E129)</f>
        <v>-0.0764101153243292</v>
      </c>
      <c r="H129">
        <f>STDEV(C129:E129)</f>
        <v>0.07731371778392095</v>
      </c>
      <c r="I129">
        <f>(B129*B4+C129*C4+D129*D4+E129*E4+F129*F4)/SUM(B4:F4)</f>
        <v>-0.06760278584454527</v>
      </c>
    </row>
    <row r="130" spans="1:9" ht="12.75">
      <c r="A130" t="s">
        <v>89</v>
      </c>
      <c r="B130">
        <f>B90*10000/B62</f>
        <v>0.16271873904347536</v>
      </c>
      <c r="C130">
        <f>C90*10000/C62</f>
        <v>-0.006858117512756595</v>
      </c>
      <c r="D130">
        <f>D90*10000/D62</f>
        <v>0.03628315498016653</v>
      </c>
      <c r="E130">
        <f>E90*10000/E62</f>
        <v>0.008867762230205078</v>
      </c>
      <c r="F130">
        <f>F90*10000/F62</f>
        <v>0.199637133435219</v>
      </c>
      <c r="G130">
        <f>AVERAGE(C130:E130)</f>
        <v>0.01276426656587167</v>
      </c>
      <c r="H130">
        <f>STDEV(C130:E130)</f>
        <v>0.02183298897552882</v>
      </c>
      <c r="I130">
        <f>(B130*B4+C130*C4+D130*D4+E130*E4+F130*F4)/SUM(B4:F4)</f>
        <v>0.059431083697989495</v>
      </c>
    </row>
    <row r="131" spans="1:9" ht="12.75">
      <c r="A131" t="s">
        <v>90</v>
      </c>
      <c r="B131">
        <f>B91*10000/B62</f>
        <v>-0.007126128455343705</v>
      </c>
      <c r="C131">
        <f>C91*10000/C62</f>
        <v>-0.023860326659137055</v>
      </c>
      <c r="D131">
        <f>D91*10000/D62</f>
        <v>-0.03079987012592037</v>
      </c>
      <c r="E131">
        <f>E91*10000/E62</f>
        <v>-0.052656173016426375</v>
      </c>
      <c r="F131">
        <f>F91*10000/F62</f>
        <v>0.0031360024585110812</v>
      </c>
      <c r="G131">
        <f>AVERAGE(C131:E131)</f>
        <v>-0.03577212326716127</v>
      </c>
      <c r="H131">
        <f>STDEV(C131:E131)</f>
        <v>0.015028062677324303</v>
      </c>
      <c r="I131">
        <f>(B131*B4+C131*C4+D131*D4+E131*E4+F131*F4)/SUM(B4:F4)</f>
        <v>-0.02642906435377114</v>
      </c>
    </row>
    <row r="132" spans="1:9" ht="12.75">
      <c r="A132" t="s">
        <v>91</v>
      </c>
      <c r="B132">
        <f>B92*10000/B62</f>
        <v>0.021960798518062433</v>
      </c>
      <c r="C132">
        <f>C92*10000/C62</f>
        <v>0.049389440059317724</v>
      </c>
      <c r="D132">
        <f>D92*10000/D62</f>
        <v>0.060016800910147744</v>
      </c>
      <c r="E132">
        <f>E92*10000/E62</f>
        <v>0.0444283501232923</v>
      </c>
      <c r="F132">
        <f>F92*10000/F62</f>
        <v>0.01988646239641107</v>
      </c>
      <c r="G132">
        <f>AVERAGE(C132:E132)</f>
        <v>0.05127819703091926</v>
      </c>
      <c r="H132">
        <f>STDEV(C132:E132)</f>
        <v>0.007964012911647202</v>
      </c>
      <c r="I132">
        <f>(B132*B4+C132*C4+D132*D4+E132*E4+F132*F4)/SUM(B4:F4)</f>
        <v>0.04283909467074224</v>
      </c>
    </row>
    <row r="133" spans="1:9" ht="12.75">
      <c r="A133" t="s">
        <v>92</v>
      </c>
      <c r="B133">
        <f>B93*10000/B62</f>
        <v>0.1299877983518584</v>
      </c>
      <c r="C133">
        <f>C93*10000/C62</f>
        <v>0.111215175753125</v>
      </c>
      <c r="D133">
        <f>D93*10000/D62</f>
        <v>0.1183711046676686</v>
      </c>
      <c r="E133">
        <f>E93*10000/E62</f>
        <v>0.11174377980978868</v>
      </c>
      <c r="F133">
        <f>F93*10000/F62</f>
        <v>0.0818971300031187</v>
      </c>
      <c r="G133">
        <f>AVERAGE(C133:E133)</f>
        <v>0.11377668674352742</v>
      </c>
      <c r="H133">
        <f>STDEV(C133:E133)</f>
        <v>0.003987651264645843</v>
      </c>
      <c r="I133">
        <f>(B133*B4+C133*C4+D133*D4+E133*E4+F133*F4)/SUM(B4:F4)</f>
        <v>0.11187139606971726</v>
      </c>
    </row>
    <row r="134" spans="1:9" ht="12.75">
      <c r="A134" t="s">
        <v>93</v>
      </c>
      <c r="B134">
        <f>B94*10000/B62</f>
        <v>0.009358693820639547</v>
      </c>
      <c r="C134">
        <f>C94*10000/C62</f>
        <v>-0.0014017094773187036</v>
      </c>
      <c r="D134">
        <f>D94*10000/D62</f>
        <v>-0.004560538124997543</v>
      </c>
      <c r="E134">
        <f>E94*10000/E62</f>
        <v>-0.015000422556780172</v>
      </c>
      <c r="F134">
        <f>F94*10000/F62</f>
        <v>-0.042921505038265056</v>
      </c>
      <c r="G134">
        <f>AVERAGE(C134:E134)</f>
        <v>-0.006987556719698806</v>
      </c>
      <c r="H134">
        <f>STDEV(C134:E134)</f>
        <v>0.007116815565872728</v>
      </c>
      <c r="I134">
        <f>(B134*B4+C134*C4+D134*D4+E134*E4+F134*F4)/SUM(B4:F4)</f>
        <v>-0.00941402021935768</v>
      </c>
    </row>
    <row r="135" spans="1:9" ht="12.75">
      <c r="A135" t="s">
        <v>94</v>
      </c>
      <c r="B135">
        <f>B95*10000/B62</f>
        <v>-0.0013699313160778176</v>
      </c>
      <c r="C135">
        <f>C95*10000/C62</f>
        <v>-0.004367554793682598</v>
      </c>
      <c r="D135">
        <f>D95*10000/D62</f>
        <v>-0.005844968259368776</v>
      </c>
      <c r="E135">
        <f>E95*10000/E62</f>
        <v>0.005760405806776743</v>
      </c>
      <c r="F135">
        <f>F95*10000/F62</f>
        <v>0.005249934532818268</v>
      </c>
      <c r="G135">
        <f>AVERAGE(C135:E135)</f>
        <v>-0.0014840390820915433</v>
      </c>
      <c r="H135">
        <f>STDEV(C135:E135)</f>
        <v>0.006317212514078904</v>
      </c>
      <c r="I135">
        <f>(B135*B4+C135*C4+D135*D4+E135*E4+F135*F4)/SUM(B4:F4)</f>
        <v>-0.0005683300668357558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2005-01-24T12:05:35Z</cp:lastPrinted>
  <dcterms:created xsi:type="dcterms:W3CDTF">2005-01-24T12:05:35Z</dcterms:created>
  <dcterms:modified xsi:type="dcterms:W3CDTF">2005-01-24T13:53:28Z</dcterms:modified>
  <cp:category/>
  <cp:version/>
  <cp:contentType/>
  <cp:contentStatus/>
</cp:coreProperties>
</file>